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2022.12.26(月)〆切2Kエルゴ/"/>
    </mc:Choice>
  </mc:AlternateContent>
  <xr:revisionPtr revIDLastSave="0" documentId="13_ncr:1_{33FA6A94-BD6C-D140-92C9-1F85D9463ECC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確認用シート（入力・計算用)" sheetId="1" r:id="rId1"/>
    <sheet name="Feuil2(入力禁止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F16" i="2" s="1"/>
  <c r="D4" i="2"/>
  <c r="F4" i="2" s="1"/>
  <c r="G7" i="2"/>
  <c r="F2" i="2"/>
  <c r="G19" i="2"/>
  <c r="F14" i="2"/>
  <c r="J16" i="2" l="1"/>
  <c r="D21" i="2" s="1"/>
  <c r="F17" i="1" s="1"/>
  <c r="J4" i="2"/>
  <c r="D9" i="2" s="1"/>
  <c r="F9" i="1" s="1"/>
  <c r="D11" i="2" l="1"/>
  <c r="E11" i="2" s="1"/>
  <c r="D23" i="2"/>
  <c r="E23" i="2" s="1"/>
</calcChain>
</file>

<file path=xl/sharedStrings.xml><?xml version="1.0" encoding="utf-8"?>
<sst xmlns="http://schemas.openxmlformats.org/spreadsheetml/2006/main" count="42" uniqueCount="17">
  <si>
    <t>ergo score</t>
    <phoneticPr fontId="2" type="noConversion"/>
  </si>
  <si>
    <t>%/weight</t>
    <phoneticPr fontId="2" type="noConversion"/>
  </si>
  <si>
    <t>女</t>
  </si>
  <si>
    <t>男</t>
  </si>
  <si>
    <t>Reference BodyWeight</t>
  </si>
  <si>
    <t>kg</t>
  </si>
  <si>
    <t>lbs</t>
  </si>
  <si>
    <t>Estimate</t>
  </si>
  <si>
    <t>Wf</t>
  </si>
  <si>
    <t>Body Weight in kg</t>
  </si>
  <si>
    <t>Reference Time</t>
  </si>
  <si>
    <t>min</t>
  </si>
  <si>
    <t>sec</t>
  </si>
  <si>
    <t>Corrected time</t>
  </si>
  <si>
    <t>体重</t>
    <rPh sb="0" eb="2">
      <t>たいじゅう</t>
    </rPh>
    <phoneticPr fontId="2" type="noConversion"/>
  </si>
  <si>
    <t>min</t>
    <phoneticPr fontId="2" type="noConversion"/>
  </si>
  <si>
    <t>sec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</si>
</sst>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mm:ss.00"/>
    <numFmt numFmtId="178" formatCode="ss.0"/>
    <numFmt numFmtId="179" formatCode="0_);[Red]\(0\)"/>
    <numFmt numFmtId="180" formatCode="0.0%"/>
    <numFmt numFmtId="181" formatCode="0.0_);[Red]\(0.0\)"/>
  </numFmts>
  <fonts count="10"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Meiryo UI"/>
      <family val="3"/>
      <charset val="128"/>
    </font>
    <font>
      <sz val="12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rgb="FFBFBFBF"/>
      <name val="游ゴシック"/>
      <family val="3"/>
      <charset val="128"/>
    </font>
    <font>
      <sz val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8" fontId="6" fillId="2" borderId="0" xfId="0" applyNumberFormat="1" applyFont="1" applyFill="1" applyAlignment="1">
      <alignment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78" fontId="6" fillId="3" borderId="0" xfId="0" applyNumberFormat="1" applyFont="1" applyFill="1" applyAlignment="1">
      <alignment vertical="center"/>
    </xf>
    <xf numFmtId="176" fontId="6" fillId="3" borderId="9" xfId="0" applyNumberFormat="1" applyFont="1" applyFill="1" applyBorder="1" applyAlignment="1">
      <alignment horizontal="center" vertical="center"/>
    </xf>
    <xf numFmtId="180" fontId="3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/>
    </xf>
    <xf numFmtId="176" fontId="3" fillId="4" borderId="1" xfId="0" applyNumberFormat="1" applyFont="1" applyFill="1" applyBorder="1" applyAlignment="1">
      <alignment horizontal="center" vertical="center"/>
    </xf>
    <xf numFmtId="179" fontId="3" fillId="4" borderId="1" xfId="0" applyNumberFormat="1" applyFont="1" applyFill="1" applyBorder="1" applyAlignment="1">
      <alignment horizontal="center" vertical="center"/>
    </xf>
    <xf numFmtId="181" fontId="4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681403</xdr:colOff>
      <xdr:row>3</xdr:row>
      <xdr:rowOff>117231</xdr:rowOff>
    </xdr:from>
    <xdr:to>
      <xdr:col>7</xdr:col>
      <xdr:colOff>652095</xdr:colOff>
      <xdr:row>5</xdr:row>
      <xdr:rowOff>95251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1F28594-1692-329E-4ABB-8C4EC63533B5}"/>
            </a:ext>
          </a:extLst>
        </xdr:cNvPr>
        <xdr:cNvSpPr/>
      </xdr:nvSpPr>
      <xdr:spPr>
        <a:xfrm>
          <a:off x="3861288" y="600808"/>
          <a:ext cx="798634" cy="322385"/>
        </a:xfrm>
        <a:prstGeom prst="wedgeRoundRectCallout">
          <a:avLst>
            <a:gd name="adj1" fmla="val -96062"/>
            <a:gd name="adj2" fmla="val -32955"/>
            <a:gd name="adj3" fmla="val 1666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各自入力</a:t>
          </a:r>
        </a:p>
      </xdr:txBody>
    </xdr:sp>
    <xdr:clientData/>
  </xdr:twoCellAnchor>
  <xdr:twoCellAnchor>
    <xdr:from>
      <xdr:col>7</xdr:col>
      <xdr:colOff>29308</xdr:colOff>
      <xdr:row>7</xdr:row>
      <xdr:rowOff>124559</xdr:rowOff>
    </xdr:from>
    <xdr:to>
      <xdr:col>8</xdr:col>
      <xdr:colOff>0</xdr:colOff>
      <xdr:row>9</xdr:row>
      <xdr:rowOff>80597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79F9C00-80F1-4191-A4BD-78853ED1553C}"/>
            </a:ext>
          </a:extLst>
        </xdr:cNvPr>
        <xdr:cNvSpPr/>
      </xdr:nvSpPr>
      <xdr:spPr>
        <a:xfrm>
          <a:off x="4037135" y="1318847"/>
          <a:ext cx="798634" cy="322385"/>
        </a:xfrm>
        <a:prstGeom prst="wedgeRoundRectCallout">
          <a:avLst>
            <a:gd name="adj1" fmla="val -96062"/>
            <a:gd name="adj2" fmla="val -32955"/>
            <a:gd name="adj3" fmla="val 1666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各自入力</a:t>
          </a:r>
        </a:p>
      </xdr:txBody>
    </xdr:sp>
    <xdr:clientData/>
  </xdr:twoCellAnchor>
  <xdr:twoCellAnchor>
    <xdr:from>
      <xdr:col>6</xdr:col>
      <xdr:colOff>798634</xdr:colOff>
      <xdr:row>11</xdr:row>
      <xdr:rowOff>117230</xdr:rowOff>
    </xdr:from>
    <xdr:to>
      <xdr:col>7</xdr:col>
      <xdr:colOff>769326</xdr:colOff>
      <xdr:row>13</xdr:row>
      <xdr:rowOff>95250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C57604E-6B10-41D0-8DF0-F79A3915B6C4}"/>
            </a:ext>
          </a:extLst>
        </xdr:cNvPr>
        <xdr:cNvSpPr/>
      </xdr:nvSpPr>
      <xdr:spPr>
        <a:xfrm>
          <a:off x="3978519" y="2044211"/>
          <a:ext cx="798634" cy="322385"/>
        </a:xfrm>
        <a:prstGeom prst="wedgeRoundRectCallout">
          <a:avLst>
            <a:gd name="adj1" fmla="val -96062"/>
            <a:gd name="adj2" fmla="val -32955"/>
            <a:gd name="adj3" fmla="val 1666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各自入力</a:t>
          </a:r>
        </a:p>
      </xdr:txBody>
    </xdr:sp>
    <xdr:clientData/>
  </xdr:twoCellAnchor>
  <xdr:twoCellAnchor>
    <xdr:from>
      <xdr:col>7</xdr:col>
      <xdr:colOff>291612</xdr:colOff>
      <xdr:row>15</xdr:row>
      <xdr:rowOff>27842</xdr:rowOff>
    </xdr:from>
    <xdr:to>
      <xdr:col>8</xdr:col>
      <xdr:colOff>262304</xdr:colOff>
      <xdr:row>16</xdr:row>
      <xdr:rowOff>167054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39A9D52-8D90-4A8A-A3E0-24EC755FD5F0}"/>
            </a:ext>
          </a:extLst>
        </xdr:cNvPr>
        <xdr:cNvSpPr/>
      </xdr:nvSpPr>
      <xdr:spPr>
        <a:xfrm>
          <a:off x="4299439" y="2665534"/>
          <a:ext cx="798634" cy="322385"/>
        </a:xfrm>
        <a:prstGeom prst="wedgeRoundRectCallout">
          <a:avLst>
            <a:gd name="adj1" fmla="val -96062"/>
            <a:gd name="adj2" fmla="val -32955"/>
            <a:gd name="adj3" fmla="val 1666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各自入力</a:t>
          </a:r>
        </a:p>
      </xdr:txBody>
    </xdr:sp>
    <xdr:clientData/>
  </xdr:twoCellAnchor>
  <xdr:twoCellAnchor>
    <xdr:from>
      <xdr:col>4</xdr:col>
      <xdr:colOff>36634</xdr:colOff>
      <xdr:row>9</xdr:row>
      <xdr:rowOff>95249</xdr:rowOff>
    </xdr:from>
    <xdr:to>
      <xdr:col>5</xdr:col>
      <xdr:colOff>7326</xdr:colOff>
      <xdr:row>11</xdr:row>
      <xdr:rowOff>51288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B6AF1BB-D327-4E74-88AB-750C50F1C109}"/>
            </a:ext>
          </a:extLst>
        </xdr:cNvPr>
        <xdr:cNvSpPr/>
      </xdr:nvSpPr>
      <xdr:spPr>
        <a:xfrm>
          <a:off x="1560634" y="1655884"/>
          <a:ext cx="798634" cy="322385"/>
        </a:xfrm>
        <a:prstGeom prst="wedgeRoundRectCallout">
          <a:avLst>
            <a:gd name="adj1" fmla="val 65406"/>
            <a:gd name="adj2" fmla="val -82955"/>
            <a:gd name="adj3" fmla="val 16667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3</xdr:col>
      <xdr:colOff>791308</xdr:colOff>
      <xdr:row>18</xdr:row>
      <xdr:rowOff>7326</xdr:rowOff>
    </xdr:from>
    <xdr:to>
      <xdr:col>4</xdr:col>
      <xdr:colOff>762000</xdr:colOff>
      <xdr:row>20</xdr:row>
      <xdr:rowOff>7327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E93243B-CD1F-4C9D-9C94-FCF33E1ECAFD}"/>
            </a:ext>
          </a:extLst>
        </xdr:cNvPr>
        <xdr:cNvSpPr/>
      </xdr:nvSpPr>
      <xdr:spPr>
        <a:xfrm>
          <a:off x="1487366" y="3172557"/>
          <a:ext cx="798634" cy="322385"/>
        </a:xfrm>
        <a:prstGeom prst="wedgeRoundRectCallout">
          <a:avLst>
            <a:gd name="adj1" fmla="val 65406"/>
            <a:gd name="adj2" fmla="val -82955"/>
            <a:gd name="adj3" fmla="val 16667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自動計算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11904</xdr:colOff>
      <xdr:row>22</xdr:row>
      <xdr:rowOff>250032</xdr:rowOff>
    </xdr:from>
    <xdr:to>
      <xdr:col>11</xdr:col>
      <xdr:colOff>690561</xdr:colOff>
      <xdr:row>29</xdr:row>
      <xdr:rowOff>142874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B92AA88-5F2F-4E70-8178-01B9149993EE}"/>
            </a:ext>
          </a:extLst>
        </xdr:cNvPr>
        <xdr:cNvSpPr/>
      </xdr:nvSpPr>
      <xdr:spPr>
        <a:xfrm>
          <a:off x="7000873" y="5298282"/>
          <a:ext cx="3369469" cy="1154905"/>
        </a:xfrm>
        <a:prstGeom prst="wedgeRoundRectCallout">
          <a:avLst>
            <a:gd name="adj1" fmla="val -64256"/>
            <a:gd name="adj2" fmla="val -82265"/>
            <a:gd name="adj3" fmla="val 16667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ギザビエさんのファイルをそのまま流用</a:t>
          </a:r>
          <a:endParaRPr kumimoji="1" lang="en-US" altLang="ja-JP" sz="1100"/>
        </a:p>
        <a:p>
          <a:pPr algn="l"/>
          <a:r>
            <a:rPr kumimoji="1" lang="en-US" altLang="ja-JP" sz="1100"/>
            <a:t>Feuil1</a:t>
          </a:r>
          <a:r>
            <a:rPr kumimoji="1" lang="ja-JP" altLang="en-US" sz="1100"/>
            <a:t>で計算するための準備をここで行うため、実際の</a:t>
          </a:r>
          <a:r>
            <a:rPr kumimoji="1" lang="en-US" altLang="ja-JP" sz="1100"/>
            <a:t>IDT</a:t>
          </a:r>
          <a:r>
            <a:rPr kumimoji="1" lang="ja-JP" altLang="en-US" sz="1100"/>
            <a:t>を求める際にはこのタブは使うことはない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17"/>
  <sheetViews>
    <sheetView showGridLines="0" tabSelected="1" zoomScale="130" zoomScaleNormal="130" workbookViewId="0">
      <selection activeCell="F14" sqref="F14"/>
    </sheetView>
  </sheetViews>
  <sheetFormatPr baseColWidth="10" defaultColWidth="10.83203125" defaultRowHeight="13"/>
  <cols>
    <col min="1" max="1" width="2.6640625" customWidth="1"/>
    <col min="2" max="2" width="3.6640625" customWidth="1"/>
    <col min="3" max="3" width="2.83203125" customWidth="1"/>
    <col min="4" max="7" width="10.83203125" customWidth="1"/>
  </cols>
  <sheetData>
    <row r="4" spans="2:8">
      <c r="F4" s="35" t="s">
        <v>5</v>
      </c>
      <c r="G4" s="35"/>
      <c r="H4" s="35"/>
    </row>
    <row r="5" spans="2:8" ht="15">
      <c r="B5" s="43" t="s">
        <v>2</v>
      </c>
      <c r="D5" s="40" t="s">
        <v>14</v>
      </c>
      <c r="E5" s="41"/>
      <c r="F5" s="37">
        <v>69.55</v>
      </c>
      <c r="G5" s="3"/>
      <c r="H5" s="35"/>
    </row>
    <row r="6" spans="2:8" ht="15">
      <c r="B6" s="44"/>
      <c r="D6" s="33"/>
      <c r="E6" s="1"/>
      <c r="F6" s="34" t="s">
        <v>15</v>
      </c>
      <c r="G6" s="3" t="s">
        <v>16</v>
      </c>
      <c r="H6" s="35"/>
    </row>
    <row r="7" spans="2:8" ht="15">
      <c r="B7" s="44"/>
      <c r="D7" s="41" t="s">
        <v>0</v>
      </c>
      <c r="E7" s="41"/>
      <c r="F7" s="38">
        <v>7</v>
      </c>
      <c r="G7" s="39">
        <v>4</v>
      </c>
      <c r="H7" s="36"/>
    </row>
    <row r="8" spans="2:8" ht="15">
      <c r="B8" s="44"/>
      <c r="D8" s="1"/>
      <c r="E8" s="2"/>
      <c r="F8" s="1"/>
      <c r="G8" s="3"/>
      <c r="H8" s="35"/>
    </row>
    <row r="9" spans="2:8" ht="15">
      <c r="B9" s="45"/>
      <c r="D9" s="42" t="s">
        <v>1</v>
      </c>
      <c r="E9" s="41"/>
      <c r="F9" s="32">
        <f>'Feuil2(入力禁止)'!D9/(F7*60+G7)</f>
        <v>0.94116690658318003</v>
      </c>
      <c r="G9" s="3"/>
      <c r="H9" s="35"/>
    </row>
    <row r="10" spans="2:8" ht="15">
      <c r="D10" s="1"/>
      <c r="E10" s="2"/>
      <c r="F10" s="1"/>
      <c r="G10" s="3"/>
      <c r="H10" s="35"/>
    </row>
    <row r="11" spans="2:8" ht="15">
      <c r="D11" s="1"/>
      <c r="E11" s="2"/>
      <c r="F11" s="1"/>
      <c r="G11" s="3"/>
      <c r="H11" s="35"/>
    </row>
    <row r="12" spans="2:8">
      <c r="D12" s="1"/>
      <c r="E12" s="2"/>
      <c r="F12" s="35" t="s">
        <v>5</v>
      </c>
      <c r="G12" s="35"/>
      <c r="H12" s="35"/>
    </row>
    <row r="13" spans="2:8" ht="15">
      <c r="B13" s="43" t="s">
        <v>3</v>
      </c>
      <c r="D13" s="40" t="s">
        <v>14</v>
      </c>
      <c r="E13" s="41"/>
      <c r="F13" s="37">
        <v>89.07</v>
      </c>
      <c r="G13" s="3"/>
      <c r="H13" s="35"/>
    </row>
    <row r="14" spans="2:8" ht="15">
      <c r="B14" s="44"/>
      <c r="D14" s="1"/>
      <c r="E14" s="2"/>
      <c r="F14" s="34" t="s">
        <v>15</v>
      </c>
      <c r="G14" s="3" t="s">
        <v>16</v>
      </c>
      <c r="H14" s="35"/>
    </row>
    <row r="15" spans="2:8" ht="15">
      <c r="B15" s="44"/>
      <c r="D15" s="41" t="s">
        <v>0</v>
      </c>
      <c r="E15" s="41"/>
      <c r="F15" s="38">
        <v>6</v>
      </c>
      <c r="G15" s="39">
        <v>10.5</v>
      </c>
      <c r="H15" s="36"/>
    </row>
    <row r="16" spans="2:8" ht="15">
      <c r="B16" s="44"/>
      <c r="D16" s="1"/>
      <c r="E16" s="2"/>
      <c r="F16" s="1"/>
      <c r="G16" s="3"/>
      <c r="H16" s="35"/>
    </row>
    <row r="17" spans="2:8" ht="15">
      <c r="B17" s="45"/>
      <c r="D17" s="42" t="s">
        <v>1</v>
      </c>
      <c r="E17" s="41"/>
      <c r="F17" s="32">
        <f>'Feuil2(入力禁止)'!D21/(F15*60+G15)</f>
        <v>0.9261264001444971</v>
      </c>
      <c r="G17" s="3"/>
      <c r="H17" s="35"/>
    </row>
  </sheetData>
  <mergeCells count="8">
    <mergeCell ref="D5:E5"/>
    <mergeCell ref="D7:E7"/>
    <mergeCell ref="D9:E9"/>
    <mergeCell ref="B5:B9"/>
    <mergeCell ref="B13:B17"/>
    <mergeCell ref="D13:E13"/>
    <mergeCell ref="D15:E15"/>
    <mergeCell ref="D17:E17"/>
  </mergeCells>
  <phoneticPr fontId="2" type="noConversion"/>
  <pageMargins left="0.75" right="0.75" top="1" bottom="1" header="0.5" footer="0.5"/>
  <pageSetup paperSize="10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4"/>
  <sheetViews>
    <sheetView topLeftCell="A9" zoomScale="80" zoomScaleNormal="80" workbookViewId="0">
      <selection activeCell="E50" sqref="E50"/>
    </sheetView>
  </sheetViews>
  <sheetFormatPr baseColWidth="10" defaultColWidth="10.83203125" defaultRowHeight="13"/>
  <cols>
    <col min="1" max="1" width="3.83203125" customWidth="1"/>
    <col min="2" max="2" width="23.33203125" customWidth="1"/>
    <col min="3" max="3" width="5.5" customWidth="1"/>
    <col min="4" max="5" width="12.1640625" customWidth="1"/>
    <col min="6" max="6" width="10.33203125" customWidth="1"/>
    <col min="7" max="10" width="12.1640625" customWidth="1"/>
  </cols>
  <sheetData>
    <row r="1" spans="1:11" ht="14" thickBot="1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21" thickBot="1">
      <c r="A2" s="4"/>
      <c r="B2" s="6" t="s">
        <v>4</v>
      </c>
      <c r="C2" s="4"/>
      <c r="D2" s="7">
        <v>81</v>
      </c>
      <c r="E2" s="8" t="s">
        <v>5</v>
      </c>
      <c r="F2" s="9">
        <f>D2*2.20462</f>
        <v>178.57422</v>
      </c>
      <c r="G2" s="10" t="s">
        <v>6</v>
      </c>
      <c r="H2" s="4"/>
      <c r="I2" s="4"/>
      <c r="J2" s="4"/>
      <c r="K2" s="5"/>
    </row>
    <row r="3" spans="1:11" ht="21" thickBot="1">
      <c r="A3" s="4"/>
      <c r="B3" s="4"/>
      <c r="C3" s="4"/>
      <c r="D3" s="4"/>
      <c r="E3" s="4"/>
      <c r="F3" s="9"/>
      <c r="G3" s="10"/>
      <c r="H3" s="9" t="s">
        <v>7</v>
      </c>
      <c r="I3" s="10"/>
      <c r="J3" s="9" t="s">
        <v>8</v>
      </c>
      <c r="K3" s="5"/>
    </row>
    <row r="4" spans="1:11" ht="21" thickBot="1">
      <c r="A4" s="4"/>
      <c r="B4" s="11" t="s">
        <v>9</v>
      </c>
      <c r="C4" s="4"/>
      <c r="D4" s="7">
        <f>'確認用シート（入力・計算用)'!F5</f>
        <v>69.55</v>
      </c>
      <c r="E4" s="8" t="s">
        <v>5</v>
      </c>
      <c r="F4" s="9">
        <f>D4*2.20462</f>
        <v>153.33132099999997</v>
      </c>
      <c r="G4" s="10" t="s">
        <v>6</v>
      </c>
      <c r="H4" s="9">
        <v>0.2455</v>
      </c>
      <c r="I4" s="10"/>
      <c r="J4" s="10">
        <f>(F2/F4)^0.2455</f>
        <v>1.0381237471156826</v>
      </c>
      <c r="K4" s="5"/>
    </row>
    <row r="5" spans="1:11" ht="14" thickBot="1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20">
      <c r="A6" s="4"/>
      <c r="B6" s="48" t="s">
        <v>10</v>
      </c>
      <c r="C6" s="4"/>
      <c r="D6" s="12" t="s">
        <v>11</v>
      </c>
      <c r="E6" s="13" t="s">
        <v>12</v>
      </c>
      <c r="F6" s="4"/>
      <c r="G6" s="11"/>
      <c r="H6" s="4"/>
      <c r="I6" s="4"/>
      <c r="J6" s="4"/>
      <c r="K6" s="5"/>
    </row>
    <row r="7" spans="1:11" ht="21" thickBot="1">
      <c r="A7" s="4"/>
      <c r="B7" s="49"/>
      <c r="C7" s="4"/>
      <c r="D7" s="14">
        <v>6</v>
      </c>
      <c r="E7" s="15">
        <v>24.4</v>
      </c>
      <c r="F7" s="16"/>
      <c r="G7" s="9">
        <f>D7*60+E7</f>
        <v>384.4</v>
      </c>
      <c r="H7" s="4"/>
      <c r="I7" s="4"/>
      <c r="J7" s="4"/>
      <c r="K7" s="5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21" thickBot="1">
      <c r="A9" s="4"/>
      <c r="B9" s="4"/>
      <c r="C9" s="4"/>
      <c r="D9" s="10">
        <f>G7*J4</f>
        <v>399.05476839126834</v>
      </c>
      <c r="E9" s="4"/>
      <c r="F9" s="4"/>
      <c r="G9" s="4"/>
      <c r="H9" s="4"/>
      <c r="I9" s="4"/>
      <c r="J9" s="4"/>
      <c r="K9" s="5"/>
    </row>
    <row r="10" spans="1:11" ht="20">
      <c r="A10" s="4"/>
      <c r="B10" s="50" t="s">
        <v>13</v>
      </c>
      <c r="C10" s="4"/>
      <c r="D10" s="12" t="s">
        <v>11</v>
      </c>
      <c r="E10" s="13" t="s">
        <v>12</v>
      </c>
      <c r="F10" s="4"/>
      <c r="G10" s="4"/>
      <c r="H10" s="4"/>
      <c r="I10" s="4"/>
      <c r="J10" s="4"/>
      <c r="K10" s="5"/>
    </row>
    <row r="11" spans="1:11" ht="21" thickBot="1">
      <c r="A11" s="4"/>
      <c r="B11" s="49"/>
      <c r="C11" s="4"/>
      <c r="D11" s="14">
        <f>INT(D9/60)</f>
        <v>6</v>
      </c>
      <c r="E11" s="17">
        <f>D9-D11*60</f>
        <v>39.05476839126834</v>
      </c>
      <c r="F11" s="4"/>
      <c r="G11" s="4"/>
      <c r="H11" s="4"/>
      <c r="I11" s="4"/>
      <c r="J11" s="4"/>
      <c r="K11" s="5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 ht="14" thickBo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9"/>
    </row>
    <row r="14" spans="1:11" ht="21" thickBot="1">
      <c r="A14" s="18"/>
      <c r="B14" s="20" t="s">
        <v>4</v>
      </c>
      <c r="C14" s="18"/>
      <c r="D14" s="21">
        <v>98</v>
      </c>
      <c r="E14" s="22" t="s">
        <v>5</v>
      </c>
      <c r="F14" s="23">
        <f>D14*2.20462</f>
        <v>216.05275999999998</v>
      </c>
      <c r="G14" s="24" t="s">
        <v>6</v>
      </c>
      <c r="H14" s="18"/>
      <c r="I14" s="18"/>
      <c r="J14" s="18"/>
      <c r="K14" s="19"/>
    </row>
    <row r="15" spans="1:11" ht="21" thickBot="1">
      <c r="A15" s="18"/>
      <c r="B15" s="18"/>
      <c r="C15" s="18"/>
      <c r="D15" s="18"/>
      <c r="E15" s="18"/>
      <c r="F15" s="23"/>
      <c r="G15" s="24"/>
      <c r="H15" s="23" t="s">
        <v>7</v>
      </c>
      <c r="I15" s="24"/>
      <c r="J15" s="23" t="s">
        <v>8</v>
      </c>
      <c r="K15" s="19"/>
    </row>
    <row r="16" spans="1:11" ht="21" thickBot="1">
      <c r="A16" s="18"/>
      <c r="B16" s="25" t="s">
        <v>9</v>
      </c>
      <c r="C16" s="18"/>
      <c r="D16" s="21">
        <f>'確認用シート（入力・計算用)'!F13</f>
        <v>89.07</v>
      </c>
      <c r="E16" s="22" t="s">
        <v>5</v>
      </c>
      <c r="F16" s="23">
        <f>D16*2.20462</f>
        <v>196.36550339999997</v>
      </c>
      <c r="G16" s="24" t="s">
        <v>6</v>
      </c>
      <c r="H16" s="23">
        <v>0.22600000000000001</v>
      </c>
      <c r="I16" s="24"/>
      <c r="J16" s="24">
        <f>(F14/F16)^0.226</f>
        <v>1.0218279668062422</v>
      </c>
      <c r="K16" s="19"/>
    </row>
    <row r="17" spans="1:11" ht="14" thickBo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spans="1:11" ht="20">
      <c r="A18" s="18"/>
      <c r="B18" s="51" t="s">
        <v>10</v>
      </c>
      <c r="C18" s="18"/>
      <c r="D18" s="26" t="s">
        <v>11</v>
      </c>
      <c r="E18" s="27" t="s">
        <v>12</v>
      </c>
      <c r="F18" s="18"/>
      <c r="G18" s="25"/>
      <c r="H18" s="18"/>
      <c r="I18" s="18"/>
      <c r="J18" s="18"/>
      <c r="K18" s="19"/>
    </row>
    <row r="19" spans="1:11" ht="21" thickBot="1">
      <c r="A19" s="18"/>
      <c r="B19" s="47"/>
      <c r="C19" s="18"/>
      <c r="D19" s="28">
        <v>5</v>
      </c>
      <c r="E19" s="29">
        <v>35.799999999999997</v>
      </c>
      <c r="F19" s="30"/>
      <c r="G19" s="23">
        <f>D19*60+E19</f>
        <v>335.8</v>
      </c>
      <c r="H19" s="18"/>
      <c r="I19" s="18"/>
      <c r="J19" s="18"/>
      <c r="K19" s="19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"/>
    </row>
    <row r="21" spans="1:11" ht="21" thickBot="1">
      <c r="A21" s="18"/>
      <c r="B21" s="18"/>
      <c r="C21" s="18"/>
      <c r="D21" s="24">
        <f>G19*J16</f>
        <v>343.12983125353617</v>
      </c>
      <c r="E21" s="18"/>
      <c r="F21" s="18"/>
      <c r="G21" s="18"/>
      <c r="H21" s="18"/>
      <c r="I21" s="18"/>
      <c r="J21" s="18"/>
      <c r="K21" s="19"/>
    </row>
    <row r="22" spans="1:11" ht="20">
      <c r="A22" s="18"/>
      <c r="B22" s="46" t="s">
        <v>13</v>
      </c>
      <c r="C22" s="18"/>
      <c r="D22" s="26" t="s">
        <v>11</v>
      </c>
      <c r="E22" s="27" t="s">
        <v>12</v>
      </c>
      <c r="F22" s="18"/>
      <c r="G22" s="18"/>
      <c r="H22" s="18"/>
      <c r="I22" s="18"/>
      <c r="J22" s="18"/>
      <c r="K22" s="19"/>
    </row>
    <row r="23" spans="1:11" ht="21" thickBot="1">
      <c r="A23" s="18"/>
      <c r="B23" s="47"/>
      <c r="C23" s="18"/>
      <c r="D23" s="28">
        <f>INT(D21/60)</f>
        <v>5</v>
      </c>
      <c r="E23" s="31">
        <f>D21-D23*60</f>
        <v>43.129831253536167</v>
      </c>
      <c r="F23" s="18"/>
      <c r="G23" s="18"/>
      <c r="H23" s="18"/>
      <c r="I23" s="18"/>
      <c r="J23" s="18"/>
      <c r="K23" s="19"/>
    </row>
    <row r="24" spans="1:1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4">
    <mergeCell ref="B22:B23"/>
    <mergeCell ref="B6:B7"/>
    <mergeCell ref="B10:B11"/>
    <mergeCell ref="B18:B19"/>
  </mergeCells>
  <phoneticPr fontId="2" type="noConversion"/>
  <pageMargins left="0.75" right="0.75" top="1" bottom="1" header="0.5" footer="0.5"/>
  <pageSetup paperSize="1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確認用シート（入力・計算用)</vt:lpstr>
      <vt:lpstr>Feuil2(入力禁止)</vt:lpstr>
    </vt:vector>
  </TitlesOfParts>
  <Company>_x0005_LRASA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DORFMAN ドルフマン</dc:creator>
  <cp:lastModifiedBy>Microsoft Office User</cp:lastModifiedBy>
  <cp:lastPrinted>2022-12-10T10:59:32Z</cp:lastPrinted>
  <dcterms:created xsi:type="dcterms:W3CDTF">2021-11-02T00:50:02Z</dcterms:created>
  <dcterms:modified xsi:type="dcterms:W3CDTF">2022-12-10T11:34:19Z</dcterms:modified>
</cp:coreProperties>
</file>