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970" windowHeight="3165" activeTab="0"/>
  </bookViews>
  <sheets>
    <sheet name="出漕申込シート" sheetId="1" r:id="rId1"/>
    <sheet name="参加者名簿" sheetId="2" r:id="rId2"/>
    <sheet name="エントリー&amp;参加料" sheetId="3" r:id="rId3"/>
    <sheet name="スカル・ダブルスカル" sheetId="4" r:id="rId4"/>
    <sheet name="フォア、クォドルプル、KF" sheetId="5" r:id="rId5"/>
    <sheet name="エイト" sheetId="6" r:id="rId6"/>
    <sheet name="スケジュール" sheetId="7" r:id="rId7"/>
    <sheet name="入力データ" sheetId="8" state="hidden" r:id="rId8"/>
  </sheets>
  <definedNames>
    <definedName name="_xlnm.Print_Area" localSheetId="5">'エイト'!$D:$O</definedName>
    <definedName name="_xlnm.Print_Area" localSheetId="2">'エントリー&amp;参加料'!$B:$U</definedName>
    <definedName name="_xlnm.Print_Area" localSheetId="3">'スカル・ダブルスカル'!$D:$O</definedName>
    <definedName name="_xlnm.Print_Area" localSheetId="4">'フォア、クォドルプル、KF'!$D:$O</definedName>
    <definedName name="_xlnm.Print_Area" localSheetId="1">'参加者名簿'!$B$1:$W$56</definedName>
    <definedName name="_xlnm.Print_Area" localSheetId="0">'出漕申込シート'!$A$1:$AA$57</definedName>
    <definedName name="_xlnm.Print_Titles" localSheetId="5">'エイト'!$1:$4</definedName>
    <definedName name="_xlnm.Print_Titles" localSheetId="2">'エントリー&amp;参加料'!$1:$6</definedName>
    <definedName name="_xlnm.Print_Titles" localSheetId="3">'スカル・ダブルスカル'!$1:$4</definedName>
    <definedName name="_xlnm.Print_Titles" localSheetId="4">'フォア、クォドルプル、KF'!$1:$4</definedName>
    <definedName name="_xlnm.Print_Titles" localSheetId="1">'参加者名簿'!$1:$6</definedName>
    <definedName name="エイト">'入力データ'!$K$3:$K$5</definedName>
    <definedName name="カテゴリー">'入力データ'!$M$3:$O$72</definedName>
    <definedName name="カテゴリー１" localSheetId="6">'スケジュール'!$E:$E</definedName>
    <definedName name="カテゴリー１">#REF!</definedName>
    <definedName name="カテゴリー2" localSheetId="6">'スケジュール'!$M:$M</definedName>
    <definedName name="カテゴリー2">#REF!</definedName>
    <definedName name="クォドルプル">'入力データ'!$I$3:$I$5</definedName>
    <definedName name="シングルスカル">'入力データ'!$F$3:$F$4</definedName>
    <definedName name="スカル">'入力データ'!$H$3:$H$7</definedName>
    <definedName name="ダブルスカル">'入力データ'!$G$3:$G$5</definedName>
    <definedName name="ナックルフォア">'入力データ'!$L$3:$L$5</definedName>
    <definedName name="フォア">'入力データ'!$J$3:$J$6</definedName>
    <definedName name="参加" localSheetId="0">'出漕申込シート'!#REF!</definedName>
    <definedName name="参加">'入力データ'!$E$3:$E$4</definedName>
    <definedName name="参加者名簿" localSheetId="2">'エントリー&amp;参加料'!$X$7:$X$56</definedName>
    <definedName name="参加者名簿">'参加者名簿'!$AA$7:$AA$56</definedName>
    <definedName name="氏名" localSheetId="2">'エントリー&amp;参加料'!$X$7:$X$57</definedName>
    <definedName name="氏名">'参加者名簿'!#REF!</definedName>
    <definedName name="種目">'エイト'!$F$5,'エイト'!$M$5,'エイト'!$F$22,'エイト'!$M$22</definedName>
    <definedName name="種目１" localSheetId="6">'スケジュール'!$B:$B</definedName>
    <definedName name="種目１">#REF!</definedName>
    <definedName name="性別" localSheetId="0">'出漕申込シート'!#REF!</definedName>
    <definedName name="性別">'入力データ'!$C$3:$C$4</definedName>
    <definedName name="生年" localSheetId="0">'出漕申込シート'!#REF!</definedName>
    <definedName name="生年">'入力データ'!$B$3:$B$64</definedName>
    <definedName name="選手一覧" localSheetId="2">'エントリー&amp;参加料'!$X$7:$Y$56</definedName>
    <definedName name="選手一覧">'参加者名簿'!$AA$7:$AB$56</definedName>
    <definedName name="選手登録" localSheetId="0">'出漕申込シート'!#REF!</definedName>
    <definedName name="選手登録">'入力データ'!$D$3:$D$4</definedName>
    <definedName name="舵手付きフォア">'入力データ'!$J$3</definedName>
  </definedNames>
  <calcPr fullCalcOnLoad="1"/>
</workbook>
</file>

<file path=xl/sharedStrings.xml><?xml version="1.0" encoding="utf-8"?>
<sst xmlns="http://schemas.openxmlformats.org/spreadsheetml/2006/main" count="890" uniqueCount="225">
  <si>
    <t>参加者氏名</t>
  </si>
  <si>
    <t>生年</t>
  </si>
  <si>
    <t>性別</t>
  </si>
  <si>
    <t>出漕レース</t>
  </si>
  <si>
    <t>混成</t>
  </si>
  <si>
    <t>姓</t>
  </si>
  <si>
    <t>名</t>
  </si>
  <si>
    <t>セイ</t>
  </si>
  <si>
    <t>メイ</t>
  </si>
  <si>
    <t>漢字</t>
  </si>
  <si>
    <t>選手登録</t>
  </si>
  <si>
    <t>参加</t>
  </si>
  <si>
    <t>生年</t>
  </si>
  <si>
    <t>男子</t>
  </si>
  <si>
    <t>女子</t>
  </si>
  <si>
    <t>あり</t>
  </si>
  <si>
    <t>なし</t>
  </si>
  <si>
    <t>シェル艇</t>
  </si>
  <si>
    <t>混成シェル</t>
  </si>
  <si>
    <t>団体名</t>
  </si>
  <si>
    <t>団体登録コード</t>
  </si>
  <si>
    <t>○</t>
  </si>
  <si>
    <t>×</t>
  </si>
  <si>
    <t>シングルスカル</t>
  </si>
  <si>
    <t>ダブルスカル</t>
  </si>
  <si>
    <t>男子シングルスカル</t>
  </si>
  <si>
    <t>男子ダブルスカル</t>
  </si>
  <si>
    <t>男子舵手付きフォア</t>
  </si>
  <si>
    <t>男子エイト</t>
  </si>
  <si>
    <t>女子シングルスカル</t>
  </si>
  <si>
    <t>女子ダブルスカル</t>
  </si>
  <si>
    <t>混成ダブルスカル</t>
  </si>
  <si>
    <t>舵手付きフォア</t>
  </si>
  <si>
    <t>エイト</t>
  </si>
  <si>
    <t>女子エイト</t>
  </si>
  <si>
    <t>混成エイト</t>
  </si>
  <si>
    <t>ナックルフォア</t>
  </si>
  <si>
    <t>男子ナックルフォア</t>
  </si>
  <si>
    <t>女子ナックルフォア</t>
  </si>
  <si>
    <t>混成ナックルフォア</t>
  </si>
  <si>
    <t>Emailアドレス</t>
  </si>
  <si>
    <t>Ｓ</t>
  </si>
  <si>
    <t>７</t>
  </si>
  <si>
    <t>６</t>
  </si>
  <si>
    <t>５</t>
  </si>
  <si>
    <t>４</t>
  </si>
  <si>
    <t>３</t>
  </si>
  <si>
    <t>２</t>
  </si>
  <si>
    <t>Ｂ</t>
  </si>
  <si>
    <t>第一回日本マスターズレガッタ参加者選手名簿</t>
  </si>
  <si>
    <t>エイト</t>
  </si>
  <si>
    <t>種目</t>
  </si>
  <si>
    <t>クル―名</t>
  </si>
  <si>
    <t>年齢</t>
  </si>
  <si>
    <t>カテゴリー</t>
  </si>
  <si>
    <t>シート</t>
  </si>
  <si>
    <t>Ｃ</t>
  </si>
  <si>
    <t>漕手</t>
  </si>
  <si>
    <t>選手コード
（日ボ登録団体選手）</t>
  </si>
  <si>
    <t>平均年齢（切捨て）</t>
  </si>
  <si>
    <t>カテゴリー</t>
  </si>
  <si>
    <t>X</t>
  </si>
  <si>
    <t>A</t>
  </si>
  <si>
    <t>B</t>
  </si>
  <si>
    <t>C</t>
  </si>
  <si>
    <t>D</t>
  </si>
  <si>
    <t>D</t>
  </si>
  <si>
    <t>E</t>
  </si>
  <si>
    <t>F</t>
  </si>
  <si>
    <t>G</t>
  </si>
  <si>
    <t>G</t>
  </si>
  <si>
    <t>H</t>
  </si>
  <si>
    <t>I</t>
  </si>
  <si>
    <t>J</t>
  </si>
  <si>
    <t>J</t>
  </si>
  <si>
    <t>J</t>
  </si>
  <si>
    <t>第1回日本マスターズレガッタ出漕エントリーリスト（エイト）</t>
  </si>
  <si>
    <t>シート</t>
  </si>
  <si>
    <t>Ｓ</t>
  </si>
  <si>
    <t>Ｂ</t>
  </si>
  <si>
    <t>Ｃ</t>
  </si>
  <si>
    <t>フォア</t>
  </si>
  <si>
    <t>代表者</t>
  </si>
  <si>
    <t>連絡先</t>
  </si>
  <si>
    <t>氏名</t>
  </si>
  <si>
    <t>Email</t>
  </si>
  <si>
    <t>TEL</t>
  </si>
  <si>
    <t>FAX</t>
  </si>
  <si>
    <t>監督</t>
  </si>
  <si>
    <t>コーチ</t>
  </si>
  <si>
    <t>参加クルー数</t>
  </si>
  <si>
    <t>人</t>
  </si>
  <si>
    <t>合　　　　　計</t>
  </si>
  <si>
    <t>借艇料</t>
  </si>
  <si>
    <t>自艇参加</t>
  </si>
  <si>
    <t>カテゴリー</t>
  </si>
  <si>
    <t>Ｓ</t>
  </si>
  <si>
    <t>Ｂ</t>
  </si>
  <si>
    <t>第1回日本マスターズレガッタ出漕エントリーリスト
（付きフォア、クォドルプル、ナックルフォア）</t>
  </si>
  <si>
    <t>男子クォドルプル</t>
  </si>
  <si>
    <t>女子クォドルプル</t>
  </si>
  <si>
    <t>混成クォドルプル</t>
  </si>
  <si>
    <t>クォドルプル</t>
  </si>
  <si>
    <t>スカル</t>
  </si>
  <si>
    <t>第1回日本マスターズレガッタ出漕エントリーリスト
（スカル、ダブルスカル）</t>
  </si>
  <si>
    <t>内自艇参加</t>
  </si>
  <si>
    <t>1X</t>
  </si>
  <si>
    <t>2X</t>
  </si>
  <si>
    <t>4X</t>
  </si>
  <si>
    <t>4+</t>
  </si>
  <si>
    <t>8+</t>
  </si>
  <si>
    <t>KF</t>
  </si>
  <si>
    <t>ＫＦ</t>
  </si>
  <si>
    <t>不要</t>
  </si>
  <si>
    <t>大会参加料</t>
  </si>
  <si>
    <t>計</t>
  </si>
  <si>
    <t>ナックル</t>
  </si>
  <si>
    <t>男子　or 女子シェル</t>
  </si>
  <si>
    <t>選手
登録</t>
  </si>
  <si>
    <t>1試合目
5000円</t>
  </si>
  <si>
    <t>選手
登録費
1000円</t>
  </si>
  <si>
    <t>あり</t>
  </si>
  <si>
    <t>1試合目</t>
  </si>
  <si>
    <t>シェル1試合目</t>
  </si>
  <si>
    <t>シェル2試合目</t>
  </si>
  <si>
    <t>それ以降
3000円/レース</t>
  </si>
  <si>
    <t>ナックル
2500円/レース</t>
  </si>
  <si>
    <t>パーティ
3000円
（全員）</t>
  </si>
  <si>
    <t>第一回日本マスターズレガッタ出漕エントリー一覧</t>
  </si>
  <si>
    <t>参加料合計=</t>
  </si>
  <si>
    <t>大会参加料合計</t>
  </si>
  <si>
    <t>借艇料
合計</t>
  </si>
  <si>
    <t>参加者数</t>
  </si>
  <si>
    <t>マスターズ選手登録数</t>
  </si>
  <si>
    <t>他団体参加
登録済み
(団体名）</t>
  </si>
  <si>
    <t>―</t>
  </si>
  <si>
    <t>フリガナ
（ゼンカク）</t>
  </si>
  <si>
    <t>フリガナ（ゼンカク）</t>
  </si>
  <si>
    <t>シングルスカル</t>
  </si>
  <si>
    <t>クルー</t>
  </si>
  <si>
    <t>ダブルスカル</t>
  </si>
  <si>
    <t>クォドプル</t>
  </si>
  <si>
    <t>エイト</t>
  </si>
  <si>
    <t>ナックルフォア</t>
  </si>
  <si>
    <t>シングルスカル</t>
  </si>
  <si>
    <t>クルー</t>
  </si>
  <si>
    <t>ダブルスカル</t>
  </si>
  <si>
    <t>クォドプル</t>
  </si>
  <si>
    <t>エイト</t>
  </si>
  <si>
    <t>ナックルフォア</t>
  </si>
  <si>
    <t>ダブルスカル</t>
  </si>
  <si>
    <t>クルー</t>
  </si>
  <si>
    <t>クォドプル</t>
  </si>
  <si>
    <t>エイト</t>
  </si>
  <si>
    <t>ナックルフォア</t>
  </si>
  <si>
    <t>借艇料/
1艇</t>
  </si>
  <si>
    <t>第一回日本マスターズレガッタ出漕申し込み</t>
  </si>
  <si>
    <t>○</t>
  </si>
  <si>
    <t>4X</t>
  </si>
  <si>
    <t>〒</t>
  </si>
  <si>
    <t>振込日</t>
  </si>
  <si>
    <t>振込名義</t>
  </si>
  <si>
    <t>振込金額</t>
  </si>
  <si>
    <t>振込情報（ＷｅｂもしくはＥｍａｉｌで登録する場合は必須です）</t>
  </si>
  <si>
    <t>　　　　　　年　　　　月　　　　日</t>
  </si>
  <si>
    <t>通常の入力項目です。キーボードより入力をお願いします。</t>
  </si>
  <si>
    <t>メニューから選択して入力する項目です。マウスを持っていくとボタンが表示され、クリックすると選択肢</t>
  </si>
  <si>
    <t>の一覧が表示されます。一項目選択してください。</t>
  </si>
  <si>
    <t>入力不要な項目です。自動的に計算されます。個人別参加料、借艇料、大会参加料総合計も自動計算</t>
  </si>
  <si>
    <t>されます。</t>
  </si>
  <si>
    <t>(団体名）</t>
  </si>
  <si>
    <t>混成
KF</t>
  </si>
  <si>
    <t>【重要】個人情報の利用
登録した個人情報（Ｅｍａｉｌを含む）は以下の日本マスターズレガッタ開催に関わる情報収集、情報提供の範囲のみで利用します。
① マスターズレガッタへレベルの維持向上を図るため、参加者の意見を吸収するためアンケート調査、及び分析を行うこと。
②  日本ボート協会からマスターズレガッタに関わる情報提供を行うため、メール・ウェブ画面等オンラインで案内すること。</t>
  </si>
  <si>
    <t>選手登録済み</t>
  </si>
  <si>
    <t>他団体で
登録・参加</t>
  </si>
  <si>
    <t>M2X</t>
  </si>
  <si>
    <t>M1X</t>
  </si>
  <si>
    <t>A,B,C,D</t>
  </si>
  <si>
    <t>E,F,G,H</t>
  </si>
  <si>
    <t>スタート時刻</t>
  </si>
  <si>
    <t>種別</t>
  </si>
  <si>
    <t>出漕申込シートの表紙です。出漕申込シートは何種類かの入力シートからなっています。まず、Ｗｉｎｄｏｗの下にあるタブ（参加者名簿、エントリー＆参加料を書いてある部分）をクリックして全部のシートを確認してください。お手数をお掛けしますが、入力マニュアルを参考に入力をお願いします。不明点については事務局までお問合わせください。なお,各シートの入力項目は以下のとおり色分けをされています。
なお、複数レースへの参加は歓迎しますが、それによるレーススケジュールの変更は行いませんので、レーススケジュールを確認の上、お申し込み下さい。</t>
  </si>
  <si>
    <t>Mix4X</t>
  </si>
  <si>
    <t>Mix2X</t>
  </si>
  <si>
    <t>MKF</t>
  </si>
  <si>
    <t>カテゴリー</t>
  </si>
  <si>
    <t>A</t>
  </si>
  <si>
    <t>A,B,C,D</t>
  </si>
  <si>
    <t>M1X</t>
  </si>
  <si>
    <t>B</t>
  </si>
  <si>
    <t>Mix2X</t>
  </si>
  <si>
    <t>E,F,G,H</t>
  </si>
  <si>
    <t>M2X</t>
  </si>
  <si>
    <t>F</t>
  </si>
  <si>
    <t>M4X</t>
  </si>
  <si>
    <t>G</t>
  </si>
  <si>
    <t>Mix8+</t>
  </si>
  <si>
    <t>M4+</t>
  </si>
  <si>
    <t>W4X</t>
  </si>
  <si>
    <t>M8+</t>
  </si>
  <si>
    <t>C</t>
  </si>
  <si>
    <t>W1X</t>
  </si>
  <si>
    <t>D</t>
  </si>
  <si>
    <t>W2X</t>
  </si>
  <si>
    <t>H,I,J</t>
  </si>
  <si>
    <t>W8+</t>
  </si>
  <si>
    <t>E,F,G,H,I,J</t>
  </si>
  <si>
    <t>E</t>
  </si>
  <si>
    <t>MKF</t>
  </si>
  <si>
    <t>A,B</t>
  </si>
  <si>
    <t>Mix4X</t>
  </si>
  <si>
    <t>WKF</t>
  </si>
  <si>
    <t>MixKF</t>
  </si>
  <si>
    <t>H,I</t>
  </si>
  <si>
    <t>H</t>
  </si>
  <si>
    <t xml:space="preserve"> </t>
  </si>
  <si>
    <t>　</t>
  </si>
  <si>
    <t>E,F</t>
  </si>
  <si>
    <t>G,H,I,J</t>
  </si>
  <si>
    <t>I,J</t>
  </si>
  <si>
    <t>C,D</t>
  </si>
  <si>
    <t>5月24日レーススケジュール</t>
  </si>
  <si>
    <t>　5月25日レーススケジュール</t>
  </si>
  <si>
    <t>ぱーてぃ代</t>
  </si>
  <si>
    <t>申込期限：2008年4月11日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</si>
</sst>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No,&quot;#"/>
    <numFmt numFmtId="178" formatCode="#,##0_ "/>
    <numFmt numFmtId="179" formatCode="#,##0_ 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0%\)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h:mm;@"/>
    <numFmt numFmtId="190" formatCode="[$-F400]h:mm:ss\ AM/PM"/>
    <numFmt numFmtId="191" formatCode="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HG丸ｺﾞｼｯｸM-PRO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HG丸ｺﾞｼｯｸM-PRO"/>
      <family val="3"/>
    </font>
    <font>
      <b/>
      <sz val="8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2"/>
      <color indexed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</fills>
  <borders count="1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double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ouble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medium"/>
    </border>
    <border>
      <left style="thin"/>
      <right style="double"/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double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double"/>
      <top style="medium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thin"/>
      <right>
        <color indexed="63"/>
      </right>
      <top style="dashed"/>
      <bottom style="medium"/>
    </border>
    <border>
      <left style="double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dashed"/>
    </border>
    <border>
      <left style="double"/>
      <right style="double"/>
      <top>
        <color indexed="63"/>
      </top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thick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thick"/>
      <top style="double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ck"/>
      <right style="thin"/>
      <top style="thick"/>
      <bottom style="medium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double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 quotePrefix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3" borderId="24" xfId="0" applyFont="1" applyFill="1" applyBorder="1" applyAlignment="1">
      <alignment vertical="center" shrinkToFit="1"/>
    </xf>
    <xf numFmtId="0" fontId="7" fillId="3" borderId="25" xfId="0" applyFont="1" applyFill="1" applyBorder="1" applyAlignment="1">
      <alignment vertical="center" shrinkToFit="1"/>
    </xf>
    <xf numFmtId="0" fontId="7" fillId="3" borderId="26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vertical="center" shrinkToFit="1"/>
    </xf>
    <xf numFmtId="0" fontId="7" fillId="3" borderId="28" xfId="0" applyFont="1" applyFill="1" applyBorder="1" applyAlignment="1">
      <alignment vertical="center" shrinkToFit="1"/>
    </xf>
    <xf numFmtId="0" fontId="7" fillId="3" borderId="29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178" fontId="7" fillId="3" borderId="30" xfId="0" applyNumberFormat="1" applyFont="1" applyFill="1" applyBorder="1" applyAlignment="1">
      <alignment vertical="center" shrinkToFit="1"/>
    </xf>
    <xf numFmtId="178" fontId="7" fillId="3" borderId="31" xfId="0" applyNumberFormat="1" applyFont="1" applyFill="1" applyBorder="1" applyAlignment="1">
      <alignment vertical="center" shrinkToFit="1"/>
    </xf>
    <xf numFmtId="178" fontId="7" fillId="3" borderId="32" xfId="0" applyNumberFormat="1" applyFont="1" applyFill="1" applyBorder="1" applyAlignment="1">
      <alignment vertical="center" shrinkToFit="1"/>
    </xf>
    <xf numFmtId="177" fontId="2" fillId="0" borderId="33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 horizontal="right" vertical="center"/>
    </xf>
    <xf numFmtId="0" fontId="7" fillId="24" borderId="34" xfId="0" applyFont="1" applyFill="1" applyBorder="1" applyAlignment="1" applyProtection="1">
      <alignment horizontal="center" vertical="center" shrinkToFit="1"/>
      <protection locked="0"/>
    </xf>
    <xf numFmtId="0" fontId="7" fillId="24" borderId="24" xfId="0" applyFont="1" applyFill="1" applyBorder="1" applyAlignment="1" applyProtection="1">
      <alignment horizontal="center" vertical="center" shrinkToFit="1"/>
      <protection locked="0"/>
    </xf>
    <xf numFmtId="0" fontId="7" fillId="24" borderId="35" xfId="0" applyFont="1" applyFill="1" applyBorder="1" applyAlignment="1" applyProtection="1">
      <alignment horizontal="center" vertical="center" shrinkToFit="1"/>
      <protection locked="0"/>
    </xf>
    <xf numFmtId="0" fontId="7" fillId="24" borderId="36" xfId="0" applyFont="1" applyFill="1" applyBorder="1" applyAlignment="1" applyProtection="1">
      <alignment horizontal="center" vertical="center" shrinkToFit="1"/>
      <protection locked="0"/>
    </xf>
    <xf numFmtId="0" fontId="7" fillId="24" borderId="26" xfId="0" applyFont="1" applyFill="1" applyBorder="1" applyAlignment="1" applyProtection="1">
      <alignment horizontal="center" vertical="center" shrinkToFit="1"/>
      <protection locked="0"/>
    </xf>
    <xf numFmtId="0" fontId="7" fillId="24" borderId="37" xfId="0" applyFont="1" applyFill="1" applyBorder="1" applyAlignment="1" applyProtection="1">
      <alignment horizontal="center" vertical="center" shrinkToFit="1"/>
      <protection locked="0"/>
    </xf>
    <xf numFmtId="0" fontId="7" fillId="24" borderId="38" xfId="0" applyFont="1" applyFill="1" applyBorder="1" applyAlignment="1" applyProtection="1">
      <alignment horizontal="center" vertical="center" shrinkToFit="1"/>
      <protection locked="0"/>
    </xf>
    <xf numFmtId="0" fontId="7" fillId="24" borderId="28" xfId="0" applyFont="1" applyFill="1" applyBorder="1" applyAlignment="1" applyProtection="1">
      <alignment horizontal="center" vertical="center" shrinkToFit="1"/>
      <protection locked="0"/>
    </xf>
    <xf numFmtId="0" fontId="7" fillId="24" borderId="39" xfId="0" applyFont="1" applyFill="1" applyBorder="1" applyAlignment="1" applyProtection="1">
      <alignment horizontal="center" vertical="center" shrinkToFit="1"/>
      <protection locked="0"/>
    </xf>
    <xf numFmtId="0" fontId="32" fillId="0" borderId="2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3" borderId="41" xfId="0" applyFont="1" applyFill="1" applyBorder="1" applyAlignment="1">
      <alignment vertical="center"/>
    </xf>
    <xf numFmtId="0" fontId="32" fillId="3" borderId="42" xfId="0" applyFont="1" applyFill="1" applyBorder="1" applyAlignment="1">
      <alignment vertical="center"/>
    </xf>
    <xf numFmtId="0" fontId="32" fillId="3" borderId="36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38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3" fillId="21" borderId="12" xfId="0" applyFont="1" applyFill="1" applyBorder="1" applyAlignment="1" applyProtection="1">
      <alignment horizontal="center" vertical="center"/>
      <protection locked="0"/>
    </xf>
    <xf numFmtId="0" fontId="7" fillId="21" borderId="24" xfId="0" applyFont="1" applyFill="1" applyBorder="1" applyAlignment="1" applyProtection="1">
      <alignment vertical="center" shrinkToFit="1"/>
      <protection locked="0"/>
    </xf>
    <xf numFmtId="0" fontId="7" fillId="21" borderId="46" xfId="0" applyFont="1" applyFill="1" applyBorder="1" applyAlignment="1" applyProtection="1">
      <alignment vertical="center" shrinkToFit="1"/>
      <protection locked="0"/>
    </xf>
    <xf numFmtId="0" fontId="7" fillId="24" borderId="13" xfId="0" applyFont="1" applyFill="1" applyBorder="1" applyAlignment="1" applyProtection="1">
      <alignment vertical="center" shrinkToFit="1"/>
      <protection locked="0"/>
    </xf>
    <xf numFmtId="0" fontId="7" fillId="24" borderId="24" xfId="0" applyFont="1" applyFill="1" applyBorder="1" applyAlignment="1" applyProtection="1">
      <alignment vertical="center" shrinkToFit="1"/>
      <protection locked="0"/>
    </xf>
    <xf numFmtId="0" fontId="7" fillId="24" borderId="46" xfId="0" applyFont="1" applyFill="1" applyBorder="1" applyAlignment="1" applyProtection="1">
      <alignment vertical="center" shrinkToFit="1"/>
      <protection locked="0"/>
    </xf>
    <xf numFmtId="0" fontId="7" fillId="21" borderId="47" xfId="0" applyFont="1" applyFill="1" applyBorder="1" applyAlignment="1" applyProtection="1">
      <alignment vertical="center" shrinkToFit="1"/>
      <protection locked="0"/>
    </xf>
    <xf numFmtId="0" fontId="7" fillId="21" borderId="48" xfId="0" applyFont="1" applyFill="1" applyBorder="1" applyAlignment="1" applyProtection="1">
      <alignment vertical="center" shrinkToFit="1"/>
      <protection locked="0"/>
    </xf>
    <xf numFmtId="0" fontId="7" fillId="21" borderId="49" xfId="0" applyFont="1" applyFill="1" applyBorder="1" applyAlignment="1" applyProtection="1">
      <alignment vertical="center" shrinkToFit="1"/>
      <protection locked="0"/>
    </xf>
    <xf numFmtId="0" fontId="7" fillId="21" borderId="26" xfId="0" applyFont="1" applyFill="1" applyBorder="1" applyAlignment="1" applyProtection="1">
      <alignment vertical="center" shrinkToFit="1"/>
      <protection locked="0"/>
    </xf>
    <xf numFmtId="0" fontId="7" fillId="21" borderId="50" xfId="0" applyFont="1" applyFill="1" applyBorder="1" applyAlignment="1" applyProtection="1">
      <alignment vertical="center" shrinkToFit="1"/>
      <protection locked="0"/>
    </xf>
    <xf numFmtId="0" fontId="7" fillId="24" borderId="14" xfId="0" applyFont="1" applyFill="1" applyBorder="1" applyAlignment="1" applyProtection="1">
      <alignment vertical="center" shrinkToFit="1"/>
      <protection locked="0"/>
    </xf>
    <xf numFmtId="0" fontId="7" fillId="24" borderId="26" xfId="0" applyFont="1" applyFill="1" applyBorder="1" applyAlignment="1" applyProtection="1">
      <alignment vertical="center" shrinkToFit="1"/>
      <protection locked="0"/>
    </xf>
    <xf numFmtId="0" fontId="7" fillId="24" borderId="50" xfId="0" applyFont="1" applyFill="1" applyBorder="1" applyAlignment="1" applyProtection="1">
      <alignment vertical="center" shrinkToFit="1"/>
      <protection locked="0"/>
    </xf>
    <xf numFmtId="0" fontId="7" fillId="21" borderId="51" xfId="0" applyFont="1" applyFill="1" applyBorder="1" applyAlignment="1" applyProtection="1">
      <alignment vertical="center" shrinkToFit="1"/>
      <protection locked="0"/>
    </xf>
    <xf numFmtId="0" fontId="7" fillId="21" borderId="52" xfId="0" applyFont="1" applyFill="1" applyBorder="1" applyAlignment="1" applyProtection="1">
      <alignment vertical="center" shrinkToFit="1"/>
      <protection locked="0"/>
    </xf>
    <xf numFmtId="0" fontId="7" fillId="21" borderId="53" xfId="0" applyFont="1" applyFill="1" applyBorder="1" applyAlignment="1" applyProtection="1">
      <alignment vertical="center" shrinkToFit="1"/>
      <protection locked="0"/>
    </xf>
    <xf numFmtId="176" fontId="7" fillId="21" borderId="31" xfId="0" applyNumberFormat="1" applyFont="1" applyFill="1" applyBorder="1" applyAlignment="1" applyProtection="1">
      <alignment vertical="center" shrinkToFit="1"/>
      <protection locked="0"/>
    </xf>
    <xf numFmtId="0" fontId="7" fillId="21" borderId="28" xfId="0" applyFont="1" applyFill="1" applyBorder="1" applyAlignment="1" applyProtection="1">
      <alignment vertical="center" shrinkToFit="1"/>
      <protection locked="0"/>
    </xf>
    <xf numFmtId="0" fontId="7" fillId="21" borderId="54" xfId="0" applyFont="1" applyFill="1" applyBorder="1" applyAlignment="1" applyProtection="1">
      <alignment vertical="center" shrinkToFit="1"/>
      <protection locked="0"/>
    </xf>
    <xf numFmtId="0" fontId="7" fillId="24" borderId="33" xfId="0" applyFont="1" applyFill="1" applyBorder="1" applyAlignment="1" applyProtection="1">
      <alignment vertical="center" shrinkToFit="1"/>
      <protection locked="0"/>
    </xf>
    <xf numFmtId="0" fontId="7" fillId="24" borderId="28" xfId="0" applyFont="1" applyFill="1" applyBorder="1" applyAlignment="1" applyProtection="1">
      <alignment vertical="center" shrinkToFit="1"/>
      <protection locked="0"/>
    </xf>
    <xf numFmtId="0" fontId="7" fillId="24" borderId="54" xfId="0" applyFont="1" applyFill="1" applyBorder="1" applyAlignment="1" applyProtection="1">
      <alignment vertical="center" shrinkToFit="1"/>
      <protection locked="0"/>
    </xf>
    <xf numFmtId="0" fontId="7" fillId="21" borderId="55" xfId="0" applyFont="1" applyFill="1" applyBorder="1" applyAlignment="1" applyProtection="1">
      <alignment vertical="center" shrinkToFit="1"/>
      <protection locked="0"/>
    </xf>
    <xf numFmtId="0" fontId="7" fillId="21" borderId="56" xfId="0" applyFont="1" applyFill="1" applyBorder="1" applyAlignment="1" applyProtection="1">
      <alignment vertical="center" shrinkToFit="1"/>
      <protection locked="0"/>
    </xf>
    <xf numFmtId="0" fontId="7" fillId="21" borderId="57" xfId="0" applyFont="1" applyFill="1" applyBorder="1" applyAlignment="1" applyProtection="1">
      <alignment vertical="center" shrinkToFit="1"/>
      <protection locked="0"/>
    </xf>
    <xf numFmtId="176" fontId="7" fillId="21" borderId="32" xfId="0" applyNumberFormat="1" applyFont="1" applyFill="1" applyBorder="1" applyAlignment="1" applyProtection="1">
      <alignment vertical="center" shrinkToFit="1"/>
      <protection locked="0"/>
    </xf>
    <xf numFmtId="49" fontId="10" fillId="21" borderId="31" xfId="43" applyNumberFormat="1" applyFont="1" applyFill="1" applyBorder="1" applyAlignment="1" applyProtection="1">
      <alignment vertical="center" shrinkToFit="1"/>
      <protection locked="0"/>
    </xf>
    <xf numFmtId="0" fontId="8" fillId="21" borderId="12" xfId="0" applyFont="1" applyFill="1" applyBorder="1" applyAlignment="1" applyProtection="1">
      <alignment vertical="center"/>
      <protection locked="0"/>
    </xf>
    <xf numFmtId="0" fontId="6" fillId="21" borderId="12" xfId="0" applyFont="1" applyFill="1" applyBorder="1" applyAlignment="1" applyProtection="1">
      <alignment vertical="center"/>
      <protection locked="0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 quotePrefix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top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" fillId="0" borderId="64" xfId="0" applyFont="1" applyFill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7" fillId="0" borderId="65" xfId="0" applyFont="1" applyFill="1" applyBorder="1" applyAlignment="1" applyProtection="1">
      <alignment horizontal="left" vertical="center"/>
      <protection/>
    </xf>
    <xf numFmtId="0" fontId="10" fillId="0" borderId="65" xfId="0" applyFont="1" applyFill="1" applyBorder="1" applyAlignment="1" applyProtection="1">
      <alignment horizontal="left" vertical="center"/>
      <protection/>
    </xf>
    <xf numFmtId="0" fontId="10" fillId="0" borderId="66" xfId="0" applyFont="1" applyFill="1" applyBorder="1" applyAlignment="1" applyProtection="1">
      <alignment horizontal="left" vertical="center"/>
      <protection/>
    </xf>
    <xf numFmtId="0" fontId="7" fillId="0" borderId="67" xfId="0" applyFont="1" applyFill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7" fillId="0" borderId="68" xfId="0" applyFont="1" applyFill="1" applyBorder="1" applyAlignment="1" applyProtection="1">
      <alignment horizontal="left" vertical="center"/>
      <protection/>
    </xf>
    <xf numFmtId="0" fontId="10" fillId="0" borderId="68" xfId="0" applyFont="1" applyFill="1" applyBorder="1" applyAlignment="1" applyProtection="1">
      <alignment horizontal="left" vertical="center"/>
      <protection/>
    </xf>
    <xf numFmtId="0" fontId="10" fillId="0" borderId="69" xfId="0" applyFont="1" applyFill="1" applyBorder="1" applyAlignment="1" applyProtection="1">
      <alignment horizontal="left" vertical="center"/>
      <protection/>
    </xf>
    <xf numFmtId="0" fontId="7" fillId="0" borderId="70" xfId="0" applyFont="1" applyFill="1" applyBorder="1" applyAlignment="1" applyProtection="1">
      <alignment horizontal="left" vertical="center"/>
      <protection/>
    </xf>
    <xf numFmtId="0" fontId="7" fillId="0" borderId="71" xfId="0" applyFont="1" applyBorder="1" applyAlignment="1" applyProtection="1">
      <alignment horizontal="left" vertical="center"/>
      <protection/>
    </xf>
    <xf numFmtId="0" fontId="7" fillId="0" borderId="71" xfId="0" applyFont="1" applyFill="1" applyBorder="1" applyAlignment="1" applyProtection="1">
      <alignment horizontal="left" vertical="center"/>
      <protection/>
    </xf>
    <xf numFmtId="0" fontId="10" fillId="0" borderId="71" xfId="0" applyFont="1" applyFill="1" applyBorder="1" applyAlignment="1" applyProtection="1">
      <alignment horizontal="left" vertical="center"/>
      <protection/>
    </xf>
    <xf numFmtId="0" fontId="10" fillId="0" borderId="72" xfId="0" applyFont="1" applyFill="1" applyBorder="1" applyAlignment="1" applyProtection="1">
      <alignment horizontal="left" vertical="center"/>
      <protection/>
    </xf>
    <xf numFmtId="49" fontId="10" fillId="21" borderId="73" xfId="43" applyNumberFormat="1" applyFont="1" applyFill="1" applyBorder="1" applyAlignment="1" applyProtection="1">
      <alignment vertical="center" shrinkToFit="1"/>
      <protection locked="0"/>
    </xf>
    <xf numFmtId="0" fontId="7" fillId="21" borderId="74" xfId="0" applyFont="1" applyFill="1" applyBorder="1" applyAlignment="1" applyProtection="1">
      <alignment vertical="center" shrinkToFit="1"/>
      <protection locked="0"/>
    </xf>
    <xf numFmtId="0" fontId="7" fillId="21" borderId="75" xfId="0" applyFont="1" applyFill="1" applyBorder="1" applyAlignment="1" applyProtection="1">
      <alignment vertical="center" shrinkToFit="1"/>
      <protection locked="0"/>
    </xf>
    <xf numFmtId="0" fontId="7" fillId="21" borderId="76" xfId="0" applyFont="1" applyFill="1" applyBorder="1" applyAlignment="1" applyProtection="1">
      <alignment vertical="center" shrinkToFit="1"/>
      <protection locked="0"/>
    </xf>
    <xf numFmtId="0" fontId="0" fillId="0" borderId="7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 shrinkToFit="1"/>
    </xf>
    <xf numFmtId="0" fontId="7" fillId="3" borderId="79" xfId="0" applyFont="1" applyFill="1" applyBorder="1" applyAlignment="1" applyProtection="1">
      <alignment horizontal="center" vertical="center" shrinkToFit="1"/>
      <protection/>
    </xf>
    <xf numFmtId="0" fontId="7" fillId="3" borderId="80" xfId="0" applyFont="1" applyFill="1" applyBorder="1" applyAlignment="1" applyProtection="1">
      <alignment horizontal="center" vertical="center" shrinkToFit="1"/>
      <protection/>
    </xf>
    <xf numFmtId="0" fontId="7" fillId="3" borderId="81" xfId="0" applyFont="1" applyFill="1" applyBorder="1" applyAlignment="1" applyProtection="1">
      <alignment horizontal="center" vertical="center" shrinkToFit="1"/>
      <protection/>
    </xf>
    <xf numFmtId="189" fontId="0" fillId="0" borderId="0" xfId="0" applyNumberFormat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189" fontId="0" fillId="0" borderId="84" xfId="0" applyNumberForma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189" fontId="0" fillId="0" borderId="87" xfId="0" applyNumberForma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189" fontId="0" fillId="0" borderId="92" xfId="0" applyNumberFormat="1" applyBorder="1" applyAlignment="1">
      <alignment vertical="center"/>
    </xf>
    <xf numFmtId="189" fontId="0" fillId="0" borderId="93" xfId="0" applyNumberForma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189" fontId="0" fillId="0" borderId="96" xfId="0" applyNumberFormat="1" applyBorder="1" applyAlignment="1">
      <alignment vertical="center"/>
    </xf>
    <xf numFmtId="0" fontId="0" fillId="0" borderId="96" xfId="0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97" xfId="0" applyNumberForma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189" fontId="0" fillId="0" borderId="100" xfId="0" applyNumberFormat="1" applyBorder="1" applyAlignment="1">
      <alignment vertical="center" shrinkToFit="1"/>
    </xf>
    <xf numFmtId="0" fontId="0" fillId="0" borderId="101" xfId="0" applyBorder="1" applyAlignment="1">
      <alignment vertical="center"/>
    </xf>
    <xf numFmtId="0" fontId="32" fillId="0" borderId="10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vertical="center" shrinkToFit="1"/>
    </xf>
    <xf numFmtId="0" fontId="5" fillId="0" borderId="102" xfId="0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102" xfId="0" applyFont="1" applyBorder="1" applyAlignment="1">
      <alignment vertical="center" wrapText="1"/>
    </xf>
    <xf numFmtId="0" fontId="5" fillId="0" borderId="102" xfId="0" applyFont="1" applyBorder="1" applyAlignment="1">
      <alignment vertical="center"/>
    </xf>
    <xf numFmtId="0" fontId="5" fillId="0" borderId="108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2" xfId="0" applyFont="1" applyBorder="1" applyAlignment="1">
      <alignment vertical="center" shrinkToFit="1"/>
    </xf>
    <xf numFmtId="0" fontId="5" fillId="0" borderId="109" xfId="0" applyFont="1" applyBorder="1" applyAlignment="1">
      <alignment vertical="center" shrinkToFit="1"/>
    </xf>
    <xf numFmtId="0" fontId="5" fillId="0" borderId="104" xfId="0" applyFont="1" applyBorder="1" applyAlignment="1">
      <alignment vertical="center" shrinkToFit="1"/>
    </xf>
    <xf numFmtId="0" fontId="31" fillId="0" borderId="110" xfId="0" applyFont="1" applyFill="1" applyBorder="1" applyAlignment="1">
      <alignment vertical="center"/>
    </xf>
    <xf numFmtId="0" fontId="31" fillId="0" borderId="43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178" fontId="5" fillId="3" borderId="70" xfId="0" applyNumberFormat="1" applyFont="1" applyFill="1" applyBorder="1" applyAlignment="1">
      <alignment vertical="center"/>
    </xf>
    <xf numFmtId="178" fontId="5" fillId="3" borderId="111" xfId="0" applyNumberFormat="1" applyFont="1" applyFill="1" applyBorder="1" applyAlignment="1">
      <alignment vertical="center"/>
    </xf>
    <xf numFmtId="178" fontId="5" fillId="3" borderId="64" xfId="0" applyNumberFormat="1" applyFont="1" applyFill="1" applyBorder="1" applyAlignment="1">
      <alignment vertical="center"/>
    </xf>
    <xf numFmtId="178" fontId="5" fillId="3" borderId="112" xfId="0" applyNumberFormat="1" applyFont="1" applyFill="1" applyBorder="1" applyAlignment="1">
      <alignment vertical="center"/>
    </xf>
    <xf numFmtId="178" fontId="5" fillId="3" borderId="10" xfId="0" applyNumberFormat="1" applyFont="1" applyFill="1" applyBorder="1" applyAlignment="1">
      <alignment vertical="center"/>
    </xf>
    <xf numFmtId="178" fontId="5" fillId="3" borderId="113" xfId="0" applyNumberFormat="1" applyFont="1" applyFill="1" applyBorder="1" applyAlignment="1">
      <alignment vertical="center"/>
    </xf>
    <xf numFmtId="178" fontId="5" fillId="3" borderId="114" xfId="0" applyNumberFormat="1" applyFont="1" applyFill="1" applyBorder="1" applyAlignment="1">
      <alignment vertical="center"/>
    </xf>
    <xf numFmtId="178" fontId="5" fillId="3" borderId="23" xfId="0" applyNumberFormat="1" applyFont="1" applyFill="1" applyBorder="1" applyAlignment="1">
      <alignment vertical="center"/>
    </xf>
    <xf numFmtId="178" fontId="5" fillId="3" borderId="115" xfId="0" applyNumberFormat="1" applyFont="1" applyFill="1" applyBorder="1" applyAlignment="1">
      <alignment vertical="center"/>
    </xf>
    <xf numFmtId="178" fontId="5" fillId="3" borderId="116" xfId="0" applyNumberFormat="1" applyFont="1" applyFill="1" applyBorder="1" applyAlignment="1">
      <alignment vertical="center"/>
    </xf>
    <xf numFmtId="178" fontId="5" fillId="3" borderId="117" xfId="0" applyNumberFormat="1" applyFont="1" applyFill="1" applyBorder="1" applyAlignment="1">
      <alignment vertical="center"/>
    </xf>
    <xf numFmtId="178" fontId="5" fillId="3" borderId="118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33" fillId="0" borderId="12" xfId="0" applyFont="1" applyBorder="1" applyAlignment="1">
      <alignment horizontal="center" vertical="center" wrapText="1" shrinkToFit="1"/>
    </xf>
    <xf numFmtId="0" fontId="3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21" borderId="12" xfId="0" applyFont="1" applyFill="1" applyBorder="1" applyAlignment="1" applyProtection="1">
      <alignment horizontal="center" vertical="center" shrinkToFit="1"/>
      <protection locked="0"/>
    </xf>
    <xf numFmtId="0" fontId="8" fillId="21" borderId="12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>
      <alignment horizontal="center" vertical="center"/>
    </xf>
    <xf numFmtId="0" fontId="8" fillId="21" borderId="66" xfId="0" applyFont="1" applyFill="1" applyBorder="1" applyAlignment="1" applyProtection="1">
      <alignment vertical="center"/>
      <protection locked="0"/>
    </xf>
    <xf numFmtId="0" fontId="8" fillId="21" borderId="64" xfId="0" applyFont="1" applyFill="1" applyBorder="1" applyAlignment="1" applyProtection="1">
      <alignment vertical="center"/>
      <protection locked="0"/>
    </xf>
    <xf numFmtId="0" fontId="7" fillId="0" borderId="64" xfId="0" applyFont="1" applyFill="1" applyBorder="1" applyAlignment="1">
      <alignment vertical="center"/>
    </xf>
    <xf numFmtId="0" fontId="35" fillId="21" borderId="64" xfId="43" applyFont="1" applyFill="1" applyBorder="1" applyAlignment="1" applyProtection="1">
      <alignment vertical="center"/>
      <protection locked="0"/>
    </xf>
    <xf numFmtId="0" fontId="8" fillId="21" borderId="112" xfId="0" applyFont="1" applyFill="1" applyBorder="1" applyAlignment="1" applyProtection="1">
      <alignment vertical="center"/>
      <protection locked="0"/>
    </xf>
    <xf numFmtId="0" fontId="8" fillId="21" borderId="10" xfId="0" applyFont="1" applyFill="1" applyBorder="1" applyAlignment="1" applyProtection="1">
      <alignment vertical="center"/>
      <protection locked="0"/>
    </xf>
    <xf numFmtId="0" fontId="8" fillId="21" borderId="113" xfId="0" applyFont="1" applyFill="1" applyBorder="1" applyAlignment="1" applyProtection="1">
      <alignment vertical="center"/>
      <protection locked="0"/>
    </xf>
    <xf numFmtId="0" fontId="7" fillId="0" borderId="64" xfId="0" applyFont="1" applyBorder="1" applyAlignment="1">
      <alignment vertical="center"/>
    </xf>
    <xf numFmtId="0" fontId="7" fillId="0" borderId="1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21" borderId="12" xfId="0" applyFont="1" applyFill="1" applyBorder="1" applyAlignment="1" applyProtection="1">
      <alignment vertical="center"/>
      <protection locked="0"/>
    </xf>
    <xf numFmtId="0" fontId="7" fillId="0" borderId="107" xfId="0" applyFont="1" applyBorder="1" applyAlignment="1">
      <alignment vertical="center" textRotation="255"/>
    </xf>
    <xf numFmtId="0" fontId="7" fillId="0" borderId="119" xfId="0" applyFont="1" applyBorder="1" applyAlignment="1">
      <alignment vertical="center" textRotation="255"/>
    </xf>
    <xf numFmtId="0" fontId="7" fillId="0" borderId="21" xfId="0" applyFont="1" applyBorder="1" applyAlignment="1">
      <alignment vertical="center" textRotation="255"/>
    </xf>
    <xf numFmtId="0" fontId="7" fillId="0" borderId="120" xfId="0" applyFont="1" applyBorder="1" applyAlignment="1">
      <alignment vertical="center" textRotation="255"/>
    </xf>
    <xf numFmtId="0" fontId="7" fillId="0" borderId="103" xfId="0" applyFont="1" applyBorder="1" applyAlignment="1">
      <alignment vertical="center" textRotation="255"/>
    </xf>
    <xf numFmtId="0" fontId="7" fillId="0" borderId="121" xfId="0" applyFont="1" applyBorder="1" applyAlignment="1">
      <alignment vertical="center" textRotation="255"/>
    </xf>
    <xf numFmtId="0" fontId="8" fillId="21" borderId="72" xfId="0" applyFont="1" applyFill="1" applyBorder="1" applyAlignment="1" applyProtection="1">
      <alignment vertical="center"/>
      <protection locked="0"/>
    </xf>
    <xf numFmtId="0" fontId="8" fillId="21" borderId="70" xfId="0" applyFont="1" applyFill="1" applyBorder="1" applyAlignment="1" applyProtection="1">
      <alignment vertical="center"/>
      <protection locked="0"/>
    </xf>
    <xf numFmtId="0" fontId="7" fillId="0" borderId="105" xfId="0" applyFont="1" applyBorder="1" applyAlignment="1">
      <alignment vertical="center" textRotation="255"/>
    </xf>
    <xf numFmtId="0" fontId="7" fillId="0" borderId="108" xfId="0" applyFont="1" applyBorder="1" applyAlignment="1">
      <alignment vertical="center" textRotation="255"/>
    </xf>
    <xf numFmtId="0" fontId="7" fillId="0" borderId="122" xfId="0" applyFont="1" applyBorder="1" applyAlignment="1">
      <alignment vertical="center" textRotation="255"/>
    </xf>
    <xf numFmtId="0" fontId="7" fillId="0" borderId="22" xfId="0" applyFont="1" applyBorder="1" applyAlignment="1">
      <alignment vertical="center" textRotation="255"/>
    </xf>
    <xf numFmtId="0" fontId="7" fillId="0" borderId="123" xfId="0" applyFont="1" applyBorder="1" applyAlignment="1">
      <alignment vertical="center" textRotation="255"/>
    </xf>
    <xf numFmtId="0" fontId="7" fillId="0" borderId="124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0" fontId="7" fillId="3" borderId="116" xfId="0" applyFont="1" applyFill="1" applyBorder="1" applyAlignment="1">
      <alignment vertical="center"/>
    </xf>
    <xf numFmtId="0" fontId="8" fillId="21" borderId="125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3" borderId="70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7" fillId="3" borderId="12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7" xfId="0" applyFont="1" applyFill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0" fontId="5" fillId="0" borderId="131" xfId="0" applyFont="1" applyBorder="1" applyAlignment="1">
      <alignment vertical="center" wrapText="1"/>
    </xf>
    <xf numFmtId="0" fontId="5" fillId="0" borderId="119" xfId="0" applyFont="1" applyBorder="1" applyAlignment="1">
      <alignment vertical="center"/>
    </xf>
    <xf numFmtId="0" fontId="5" fillId="0" borderId="132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0" fontId="7" fillId="3" borderId="133" xfId="0" applyFont="1" applyFill="1" applyBorder="1" applyAlignment="1">
      <alignment vertical="center"/>
    </xf>
    <xf numFmtId="0" fontId="7" fillId="3" borderId="134" xfId="0" applyFont="1" applyFill="1" applyBorder="1" applyAlignment="1">
      <alignment vertical="center"/>
    </xf>
    <xf numFmtId="0" fontId="7" fillId="3" borderId="135" xfId="0" applyFont="1" applyFill="1" applyBorder="1" applyAlignment="1">
      <alignment vertical="center"/>
    </xf>
    <xf numFmtId="0" fontId="7" fillId="3" borderId="136" xfId="0" applyFont="1" applyFill="1" applyBorder="1" applyAlignment="1">
      <alignment vertical="center"/>
    </xf>
    <xf numFmtId="0" fontId="7" fillId="0" borderId="137" xfId="0" applyFont="1" applyBorder="1" applyAlignment="1">
      <alignment vertical="center"/>
    </xf>
    <xf numFmtId="0" fontId="7" fillId="0" borderId="116" xfId="0" applyFont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" fillId="0" borderId="110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5" fontId="7" fillId="3" borderId="107" xfId="0" applyNumberFormat="1" applyFont="1" applyFill="1" applyBorder="1" applyAlignment="1">
      <alignment vertical="center"/>
    </xf>
    <xf numFmtId="5" fontId="7" fillId="3" borderId="102" xfId="0" applyNumberFormat="1" applyFont="1" applyFill="1" applyBorder="1" applyAlignment="1">
      <alignment vertical="center"/>
    </xf>
    <xf numFmtId="5" fontId="7" fillId="3" borderId="108" xfId="0" applyNumberFormat="1" applyFont="1" applyFill="1" applyBorder="1" applyAlignment="1">
      <alignment vertical="center"/>
    </xf>
    <xf numFmtId="5" fontId="7" fillId="3" borderId="21" xfId="0" applyNumberFormat="1" applyFont="1" applyFill="1" applyBorder="1" applyAlignment="1">
      <alignment vertical="center"/>
    </xf>
    <xf numFmtId="5" fontId="7" fillId="3" borderId="0" xfId="0" applyNumberFormat="1" applyFont="1" applyFill="1" applyBorder="1" applyAlignment="1">
      <alignment vertical="center"/>
    </xf>
    <xf numFmtId="5" fontId="7" fillId="3" borderId="22" xfId="0" applyNumberFormat="1" applyFont="1" applyFill="1" applyBorder="1" applyAlignment="1">
      <alignment vertical="center"/>
    </xf>
    <xf numFmtId="5" fontId="7" fillId="3" borderId="103" xfId="0" applyNumberFormat="1" applyFont="1" applyFill="1" applyBorder="1" applyAlignment="1">
      <alignment vertical="center"/>
    </xf>
    <xf numFmtId="5" fontId="7" fillId="3" borderId="104" xfId="0" applyNumberFormat="1" applyFont="1" applyFill="1" applyBorder="1" applyAlignment="1">
      <alignment vertical="center"/>
    </xf>
    <xf numFmtId="5" fontId="7" fillId="3" borderId="106" xfId="0" applyNumberFormat="1" applyFont="1" applyFill="1" applyBorder="1" applyAlignment="1">
      <alignment vertical="center"/>
    </xf>
    <xf numFmtId="0" fontId="7" fillId="3" borderId="123" xfId="0" applyFont="1" applyFill="1" applyBorder="1" applyAlignment="1">
      <alignment vertical="center"/>
    </xf>
    <xf numFmtId="5" fontId="7" fillId="3" borderId="12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vertical="center" shrinkToFit="1"/>
    </xf>
    <xf numFmtId="0" fontId="32" fillId="0" borderId="110" xfId="0" applyFont="1" applyFill="1" applyBorder="1" applyAlignment="1">
      <alignment vertical="center" shrinkToFit="1"/>
    </xf>
    <xf numFmtId="0" fontId="32" fillId="0" borderId="43" xfId="0" applyFont="1" applyFill="1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/>
    </xf>
    <xf numFmtId="0" fontId="0" fillId="0" borderId="138" xfId="0" applyBorder="1" applyAlignment="1">
      <alignment vertical="center"/>
    </xf>
    <xf numFmtId="0" fontId="0" fillId="0" borderId="59" xfId="0" applyBorder="1" applyAlignment="1">
      <alignment vertical="center" shrinkToFit="1"/>
    </xf>
    <xf numFmtId="0" fontId="0" fillId="0" borderId="110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21" borderId="16" xfId="0" applyFill="1" applyBorder="1" applyAlignment="1" applyProtection="1">
      <alignment vertical="center"/>
      <protection locked="0"/>
    </xf>
    <xf numFmtId="0" fontId="0" fillId="21" borderId="15" xfId="0" applyFill="1" applyBorder="1" applyAlignment="1" applyProtection="1">
      <alignment vertical="center"/>
      <protection locked="0"/>
    </xf>
    <xf numFmtId="0" fontId="0" fillId="21" borderId="138" xfId="0" applyFill="1" applyBorder="1" applyAlignment="1" applyProtection="1">
      <alignment vertical="center"/>
      <protection locked="0"/>
    </xf>
    <xf numFmtId="0" fontId="32" fillId="0" borderId="139" xfId="0" applyFont="1" applyBorder="1" applyAlignment="1">
      <alignment vertical="top" wrapText="1"/>
    </xf>
    <xf numFmtId="0" fontId="32" fillId="0" borderId="140" xfId="0" applyFont="1" applyBorder="1" applyAlignment="1">
      <alignment vertical="top"/>
    </xf>
    <xf numFmtId="0" fontId="0" fillId="0" borderId="141" xfId="0" applyBorder="1" applyAlignment="1">
      <alignment vertical="center"/>
    </xf>
    <xf numFmtId="0" fontId="32" fillId="0" borderId="142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0" fillId="0" borderId="143" xfId="0" applyBorder="1" applyAlignment="1">
      <alignment vertical="center"/>
    </xf>
    <xf numFmtId="0" fontId="32" fillId="0" borderId="144" xfId="0" applyFont="1" applyBorder="1" applyAlignment="1">
      <alignment vertical="top"/>
    </xf>
    <xf numFmtId="0" fontId="32" fillId="0" borderId="79" xfId="0" applyFont="1" applyBorder="1" applyAlignment="1">
      <alignment vertical="top"/>
    </xf>
    <xf numFmtId="0" fontId="0" fillId="0" borderId="145" xfId="0" applyBorder="1" applyAlignment="1">
      <alignment vertical="center"/>
    </xf>
    <xf numFmtId="0" fontId="36" fillId="25" borderId="0" xfId="0" applyFont="1" applyFill="1" applyBorder="1" applyAlignment="1" applyProtection="1">
      <alignment horizontal="left" vertical="center" wrapText="1"/>
      <protection/>
    </xf>
    <xf numFmtId="0" fontId="27" fillId="25" borderId="0" xfId="0" applyFont="1" applyFill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5" fontId="8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0" fillId="0" borderId="117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2" fillId="0" borderId="137" xfId="0" applyFont="1" applyBorder="1" applyAlignment="1">
      <alignment vertical="center" shrinkToFit="1"/>
    </xf>
    <xf numFmtId="0" fontId="0" fillId="0" borderId="129" xfId="0" applyBorder="1" applyAlignment="1">
      <alignment vertical="center" shrinkToFit="1"/>
    </xf>
    <xf numFmtId="0" fontId="0" fillId="0" borderId="130" xfId="0" applyBorder="1" applyAlignment="1">
      <alignment vertical="center" shrinkToFit="1"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7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Fill="1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32" fillId="0" borderId="152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4" fillId="26" borderId="59" xfId="0" applyFont="1" applyFill="1" applyBorder="1" applyAlignment="1">
      <alignment horizontal="left" vertical="center" shrinkToFit="1"/>
    </xf>
    <xf numFmtId="0" fontId="0" fillId="0" borderId="11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155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6" fillId="24" borderId="161" xfId="0" applyFont="1" applyFill="1" applyBorder="1" applyAlignment="1" applyProtection="1">
      <alignment vertical="center"/>
      <protection locked="0"/>
    </xf>
    <xf numFmtId="0" fontId="6" fillId="24" borderId="65" xfId="0" applyFont="1" applyFill="1" applyBorder="1" applyAlignment="1" applyProtection="1">
      <alignment vertical="center"/>
      <protection locked="0"/>
    </xf>
    <xf numFmtId="0" fontId="6" fillId="24" borderId="162" xfId="0" applyFont="1" applyFill="1" applyBorder="1" applyAlignment="1" applyProtection="1">
      <alignment vertical="center"/>
      <protection locked="0"/>
    </xf>
    <xf numFmtId="0" fontId="5" fillId="0" borderId="163" xfId="0" applyFont="1" applyBorder="1" applyAlignment="1">
      <alignment horizontal="center" vertical="center" shrinkToFit="1"/>
    </xf>
    <xf numFmtId="0" fontId="0" fillId="0" borderId="164" xfId="0" applyBorder="1" applyAlignment="1">
      <alignment vertical="center"/>
    </xf>
    <xf numFmtId="0" fontId="0" fillId="0" borderId="165" xfId="0" applyBorder="1" applyAlignment="1">
      <alignment vertical="center"/>
    </xf>
    <xf numFmtId="0" fontId="6" fillId="0" borderId="16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4" borderId="166" xfId="0" applyFont="1" applyFill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6" fillId="0" borderId="167" xfId="0" applyFont="1" applyBorder="1" applyAlignment="1">
      <alignment vertical="center"/>
    </xf>
    <xf numFmtId="0" fontId="0" fillId="0" borderId="168" xfId="0" applyBorder="1" applyAlignment="1">
      <alignment vertical="center"/>
    </xf>
    <xf numFmtId="0" fontId="0" fillId="21" borderId="167" xfId="0" applyFill="1" applyBorder="1" applyAlignment="1" applyProtection="1">
      <alignment vertical="center"/>
      <protection locked="0"/>
    </xf>
    <xf numFmtId="0" fontId="0" fillId="21" borderId="40" xfId="0" applyFill="1" applyBorder="1" applyAlignment="1" applyProtection="1">
      <alignment vertical="center"/>
      <protection locked="0"/>
    </xf>
    <xf numFmtId="0" fontId="0" fillId="21" borderId="168" xfId="0" applyFill="1" applyBorder="1" applyAlignment="1" applyProtection="1">
      <alignment vertical="center"/>
      <protection locked="0"/>
    </xf>
    <xf numFmtId="0" fontId="6" fillId="24" borderId="169" xfId="0" applyFont="1" applyFill="1" applyBorder="1" applyAlignment="1" applyProtection="1">
      <alignment vertical="center"/>
      <protection locked="0"/>
    </xf>
    <xf numFmtId="0" fontId="6" fillId="24" borderId="170" xfId="0" applyFont="1" applyFill="1" applyBorder="1" applyAlignment="1" applyProtection="1">
      <alignment vertical="center"/>
      <protection locked="0"/>
    </xf>
    <xf numFmtId="0" fontId="6" fillId="24" borderId="171" xfId="0" applyFont="1" applyFill="1" applyBorder="1" applyAlignment="1" applyProtection="1">
      <alignment vertical="center"/>
      <protection locked="0"/>
    </xf>
    <xf numFmtId="0" fontId="6" fillId="0" borderId="16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3" borderId="59" xfId="0" applyFont="1" applyFill="1" applyBorder="1" applyAlignment="1">
      <alignment vertical="center"/>
    </xf>
    <xf numFmtId="0" fontId="8" fillId="3" borderId="110" xfId="0" applyFont="1" applyFill="1" applyBorder="1" applyAlignment="1">
      <alignment vertical="center"/>
    </xf>
    <xf numFmtId="0" fontId="0" fillId="3" borderId="110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6" fillId="24" borderId="15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24" borderId="16" xfId="0" applyFont="1" applyFill="1" applyBorder="1" applyAlignment="1" applyProtection="1">
      <alignment vertical="center"/>
      <protection locked="0"/>
    </xf>
    <xf numFmtId="0" fontId="0" fillId="24" borderId="16" xfId="0" applyFill="1" applyBorder="1" applyAlignment="1" applyProtection="1">
      <alignment vertical="center"/>
      <protection locked="0"/>
    </xf>
    <xf numFmtId="0" fontId="6" fillId="21" borderId="167" xfId="0" applyFont="1" applyFill="1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168" xfId="0" applyBorder="1" applyAlignment="1" applyProtection="1">
      <alignment vertical="center" shrinkToFit="1"/>
      <protection locked="0"/>
    </xf>
    <xf numFmtId="0" fontId="6" fillId="24" borderId="17" xfId="0" applyFont="1" applyFill="1" applyBorder="1" applyAlignment="1" applyProtection="1">
      <alignment vertical="center"/>
      <protection locked="0"/>
    </xf>
    <xf numFmtId="0" fontId="6" fillId="24" borderId="18" xfId="0" applyFont="1" applyFill="1" applyBorder="1" applyAlignment="1" applyProtection="1">
      <alignment vertical="center"/>
      <protection locked="0"/>
    </xf>
    <xf numFmtId="0" fontId="5" fillId="0" borderId="58" xfId="0" applyFont="1" applyBorder="1" applyAlignment="1">
      <alignment horizontal="center" vertical="center" shrinkToFit="1"/>
    </xf>
    <xf numFmtId="0" fontId="0" fillId="0" borderId="58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21" borderId="12" xfId="0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24" borderId="12" xfId="0" applyFont="1" applyFill="1" applyBorder="1" applyAlignment="1" applyProtection="1">
      <alignment vertical="center"/>
      <protection locked="0"/>
    </xf>
    <xf numFmtId="0" fontId="0" fillId="24" borderId="12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66675</xdr:rowOff>
    </xdr:from>
    <xdr:to>
      <xdr:col>1</xdr:col>
      <xdr:colOff>228600</xdr:colOff>
      <xdr:row>9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95275" y="2314575"/>
          <a:ext cx="171450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171450</xdr:rowOff>
    </xdr:from>
    <xdr:to>
      <xdr:col>1</xdr:col>
      <xdr:colOff>228600</xdr:colOff>
      <xdr:row>11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295275" y="2647950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161925</xdr:rowOff>
    </xdr:from>
    <xdr:to>
      <xdr:col>1</xdr:col>
      <xdr:colOff>238125</xdr:colOff>
      <xdr:row>13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04800" y="3095625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57"/>
  <sheetViews>
    <sheetView showGridLines="0" tabSelected="1" zoomScalePageLayoutView="0" workbookViewId="0" topLeftCell="A1">
      <selection activeCell="F17" sqref="F17:T17"/>
    </sheetView>
  </sheetViews>
  <sheetFormatPr defaultColWidth="9.00390625" defaultRowHeight="13.5"/>
  <cols>
    <col min="1" max="1" width="3.125" style="3" customWidth="1"/>
    <col min="2" max="26" width="3.875" style="0" customWidth="1"/>
    <col min="27" max="29" width="3.125" style="0" customWidth="1"/>
    <col min="30" max="30" width="2.75390625" style="0" customWidth="1"/>
    <col min="31" max="33" width="8.625" style="0" customWidth="1"/>
  </cols>
  <sheetData>
    <row r="1" spans="1:31" ht="17.25">
      <c r="A1" s="287" t="s">
        <v>156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7"/>
      <c r="AC1" s="7"/>
      <c r="AD1" s="7"/>
      <c r="AE1" s="7"/>
    </row>
    <row r="2" spans="1:31" ht="17.25">
      <c r="A2" s="123"/>
      <c r="B2" s="208" t="s">
        <v>224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7"/>
      <c r="AC2" s="7"/>
      <c r="AD2" s="7"/>
      <c r="AE2" s="7"/>
    </row>
    <row r="3" spans="1:31" ht="17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7"/>
      <c r="AC3" s="7"/>
      <c r="AD3" s="7"/>
      <c r="AE3" s="7"/>
    </row>
    <row r="4" spans="1:27" ht="27" customHeight="1">
      <c r="A4" s="124"/>
      <c r="B4" s="304" t="s">
        <v>181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128"/>
    </row>
    <row r="5" spans="1:27" ht="27" customHeight="1">
      <c r="A5" s="12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128"/>
    </row>
    <row r="6" spans="1:27" ht="27" customHeight="1">
      <c r="A6" s="12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128"/>
    </row>
    <row r="7" spans="1:27" ht="27" customHeight="1">
      <c r="A7" s="12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128"/>
    </row>
    <row r="8" spans="1:27" ht="9" customHeight="1">
      <c r="A8" s="124"/>
      <c r="B8" s="125"/>
      <c r="C8" s="125"/>
      <c r="D8" s="125"/>
      <c r="E8" s="126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</row>
    <row r="9" spans="1:27" ht="8.25" customHeight="1">
      <c r="A9" s="124"/>
      <c r="B9" s="125"/>
      <c r="C9" s="125"/>
      <c r="D9" s="125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</row>
    <row r="10" spans="1:27" ht="18" customHeight="1">
      <c r="A10" s="124"/>
      <c r="B10" s="129"/>
      <c r="C10" s="130" t="s">
        <v>165</v>
      </c>
      <c r="D10" s="130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28"/>
    </row>
    <row r="11" spans="1:27" ht="18" customHeight="1">
      <c r="A11" s="124"/>
      <c r="B11" s="134"/>
      <c r="C11" s="135" t="s">
        <v>166</v>
      </c>
      <c r="D11" s="135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8"/>
      <c r="AA11" s="128"/>
    </row>
    <row r="12" spans="1:27" ht="18" customHeight="1">
      <c r="A12" s="124"/>
      <c r="B12" s="139"/>
      <c r="C12" s="140" t="s">
        <v>167</v>
      </c>
      <c r="D12" s="140"/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  <c r="AA12" s="128"/>
    </row>
    <row r="13" spans="1:27" ht="18" customHeight="1">
      <c r="A13" s="124"/>
      <c r="B13" s="134"/>
      <c r="C13" s="135" t="s">
        <v>168</v>
      </c>
      <c r="D13" s="135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8"/>
      <c r="AA13" s="128"/>
    </row>
    <row r="14" spans="1:27" ht="18" customHeight="1">
      <c r="A14" s="124"/>
      <c r="B14" s="139"/>
      <c r="C14" s="140" t="s">
        <v>169</v>
      </c>
      <c r="D14" s="140"/>
      <c r="E14" s="141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3"/>
      <c r="AA14" s="128"/>
    </row>
    <row r="15" spans="1:27" ht="18" customHeight="1" thickBot="1">
      <c r="A15" s="124"/>
      <c r="B15" s="125"/>
      <c r="C15" s="125"/>
      <c r="D15" s="125"/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8"/>
    </row>
    <row r="16" spans="1:27" ht="21.75" customHeight="1" thickBot="1">
      <c r="A16" s="7"/>
      <c r="B16" s="209" t="s">
        <v>136</v>
      </c>
      <c r="C16" s="210"/>
      <c r="D16" s="210"/>
      <c r="E16" s="210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214"/>
      <c r="T16" s="214"/>
      <c r="U16" s="215" t="s">
        <v>20</v>
      </c>
      <c r="V16" s="215"/>
      <c r="W16" s="215"/>
      <c r="X16" s="215"/>
      <c r="Y16" s="215"/>
      <c r="Z16" s="215"/>
      <c r="AA16" s="7"/>
    </row>
    <row r="17" spans="1:27" ht="18" customHeight="1" thickBot="1">
      <c r="A17" s="7"/>
      <c r="B17" s="211" t="s">
        <v>19</v>
      </c>
      <c r="C17" s="212"/>
      <c r="D17" s="212"/>
      <c r="E17" s="212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14"/>
      <c r="T17" s="214"/>
      <c r="U17" s="79"/>
      <c r="V17" s="79"/>
      <c r="W17" s="79"/>
      <c r="X17" s="79"/>
      <c r="Y17" s="79"/>
      <c r="Z17" s="79"/>
      <c r="AA17" s="7"/>
    </row>
    <row r="18" spans="1:31" ht="18" customHeight="1" thickBot="1">
      <c r="A18" s="7"/>
      <c r="B18" s="7"/>
      <c r="C18" s="7"/>
      <c r="D18" s="7"/>
      <c r="E18" s="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7"/>
      <c r="AB18" s="7"/>
      <c r="AC18" s="7"/>
      <c r="AD18" s="7"/>
      <c r="AE18" s="7"/>
    </row>
    <row r="19" spans="2:26" ht="18" customHeight="1" thickBot="1">
      <c r="B19" s="227" t="s">
        <v>82</v>
      </c>
      <c r="C19" s="228"/>
      <c r="D19" s="235" t="s">
        <v>83</v>
      </c>
      <c r="E19" s="236"/>
      <c r="F19" s="76" t="s">
        <v>159</v>
      </c>
      <c r="G19" s="107"/>
      <c r="H19" s="108"/>
      <c r="I19" s="108"/>
      <c r="J19" s="75" t="s">
        <v>135</v>
      </c>
      <c r="K19" s="108"/>
      <c r="L19" s="108"/>
      <c r="M19" s="108"/>
      <c r="N19" s="108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</row>
    <row r="20" spans="2:26" ht="18" customHeight="1">
      <c r="B20" s="229"/>
      <c r="C20" s="230"/>
      <c r="D20" s="237"/>
      <c r="E20" s="238"/>
      <c r="F20" s="233"/>
      <c r="G20" s="234"/>
      <c r="H20" s="234"/>
      <c r="I20" s="234"/>
      <c r="J20" s="234"/>
      <c r="K20" s="234"/>
      <c r="L20" s="234"/>
      <c r="M20" s="234"/>
      <c r="N20" s="234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20"/>
    </row>
    <row r="21" spans="2:26" ht="18" customHeight="1">
      <c r="B21" s="229"/>
      <c r="C21" s="230"/>
      <c r="D21" s="239"/>
      <c r="E21" s="240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20"/>
    </row>
    <row r="22" spans="2:26" ht="18" customHeight="1">
      <c r="B22" s="229"/>
      <c r="C22" s="230"/>
      <c r="D22" s="223" t="s">
        <v>84</v>
      </c>
      <c r="E22" s="224"/>
      <c r="F22" s="216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8" t="s">
        <v>85</v>
      </c>
      <c r="R22" s="218"/>
      <c r="S22" s="219"/>
      <c r="T22" s="217"/>
      <c r="U22" s="217"/>
      <c r="V22" s="217"/>
      <c r="W22" s="217"/>
      <c r="X22" s="217"/>
      <c r="Y22" s="217"/>
      <c r="Z22" s="220"/>
    </row>
    <row r="23" spans="2:26" ht="18" customHeight="1" thickBot="1">
      <c r="B23" s="231"/>
      <c r="C23" s="232"/>
      <c r="D23" s="241" t="s">
        <v>86</v>
      </c>
      <c r="E23" s="242"/>
      <c r="F23" s="244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45" t="s">
        <v>87</v>
      </c>
      <c r="R23" s="245"/>
      <c r="S23" s="221"/>
      <c r="T23" s="221"/>
      <c r="U23" s="221"/>
      <c r="V23" s="221"/>
      <c r="W23" s="221"/>
      <c r="X23" s="221"/>
      <c r="Y23" s="221"/>
      <c r="Z23" s="222"/>
    </row>
    <row r="24" spans="6:26" ht="18" customHeight="1" thickBot="1"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2:26" ht="18" customHeight="1" thickBot="1">
      <c r="B25" s="225" t="s">
        <v>88</v>
      </c>
      <c r="C25" s="225"/>
      <c r="D25" s="225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</row>
    <row r="26" spans="2:26" ht="18" customHeight="1" thickBot="1">
      <c r="B26" s="225" t="s">
        <v>89</v>
      </c>
      <c r="C26" s="225"/>
      <c r="D26" s="225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2:26" ht="18" customHeight="1">
      <c r="B27" s="119"/>
      <c r="C27" s="119"/>
      <c r="D27" s="119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ht="16.5" customHeight="1" thickBot="1"/>
    <row r="29" spans="2:22" ht="13.5">
      <c r="B29" s="184" t="s">
        <v>90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1" t="s">
        <v>105</v>
      </c>
      <c r="O29" s="189"/>
      <c r="P29" s="189"/>
      <c r="Q29" s="256" t="s">
        <v>155</v>
      </c>
      <c r="R29" s="186"/>
      <c r="S29" s="257"/>
      <c r="T29" s="185" t="s">
        <v>131</v>
      </c>
      <c r="U29" s="186"/>
      <c r="V29" s="187"/>
    </row>
    <row r="30" spans="2:22" ht="14.25" thickBot="1"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90"/>
      <c r="O30" s="191"/>
      <c r="P30" s="191"/>
      <c r="Q30" s="258"/>
      <c r="R30" s="188"/>
      <c r="S30" s="259"/>
      <c r="T30" s="188"/>
      <c r="U30" s="188"/>
      <c r="V30" s="183"/>
    </row>
    <row r="31" spans="2:22" ht="14.25">
      <c r="B31" s="253" t="s">
        <v>13</v>
      </c>
      <c r="C31" s="246"/>
      <c r="D31" s="246" t="s">
        <v>138</v>
      </c>
      <c r="E31" s="246"/>
      <c r="F31" s="246"/>
      <c r="G31" s="246"/>
      <c r="H31" s="246"/>
      <c r="I31" s="247">
        <f>スカル・ダブルスカル!B2</f>
        <v>0</v>
      </c>
      <c r="J31" s="247"/>
      <c r="K31" s="247"/>
      <c r="L31" s="247" t="s">
        <v>139</v>
      </c>
      <c r="M31" s="278"/>
      <c r="N31" s="247">
        <f>スカル・ダブルスカル!C2</f>
        <v>0</v>
      </c>
      <c r="O31" s="247"/>
      <c r="P31" s="278"/>
      <c r="Q31" s="207">
        <v>2000</v>
      </c>
      <c r="R31" s="205"/>
      <c r="S31" s="205"/>
      <c r="T31" s="205">
        <f aca="true" t="shared" si="0" ref="T31:T43">(I31-N31)*Q31</f>
        <v>0</v>
      </c>
      <c r="U31" s="205"/>
      <c r="V31" s="206"/>
    </row>
    <row r="32" spans="2:22" ht="14.25">
      <c r="B32" s="254"/>
      <c r="C32" s="223"/>
      <c r="D32" s="223" t="s">
        <v>140</v>
      </c>
      <c r="E32" s="223"/>
      <c r="F32" s="223"/>
      <c r="G32" s="223"/>
      <c r="H32" s="223"/>
      <c r="I32" s="248">
        <f>スカル・ダブルスカル!B4</f>
        <v>0</v>
      </c>
      <c r="J32" s="248"/>
      <c r="K32" s="248"/>
      <c r="L32" s="248" t="s">
        <v>139</v>
      </c>
      <c r="M32" s="249"/>
      <c r="N32" s="248">
        <f>スカル・ダブルスカル!C4</f>
        <v>0</v>
      </c>
      <c r="O32" s="248"/>
      <c r="P32" s="249"/>
      <c r="Q32" s="202">
        <v>4000</v>
      </c>
      <c r="R32" s="198"/>
      <c r="S32" s="198"/>
      <c r="T32" s="198">
        <f t="shared" si="0"/>
        <v>0</v>
      </c>
      <c r="U32" s="198"/>
      <c r="V32" s="199"/>
    </row>
    <row r="33" spans="2:22" ht="14.25">
      <c r="B33" s="254"/>
      <c r="C33" s="223"/>
      <c r="D33" s="223" t="s">
        <v>141</v>
      </c>
      <c r="E33" s="223"/>
      <c r="F33" s="223"/>
      <c r="G33" s="223"/>
      <c r="H33" s="223"/>
      <c r="I33" s="248">
        <f>フォア、クォドルプル、KF!B3</f>
        <v>0</v>
      </c>
      <c r="J33" s="248"/>
      <c r="K33" s="248"/>
      <c r="L33" s="248" t="s">
        <v>139</v>
      </c>
      <c r="M33" s="249"/>
      <c r="N33" s="248">
        <f>フォア、クォドルプル、KF!C3</f>
        <v>0</v>
      </c>
      <c r="O33" s="248"/>
      <c r="P33" s="249"/>
      <c r="Q33" s="202">
        <v>8000</v>
      </c>
      <c r="R33" s="198"/>
      <c r="S33" s="198"/>
      <c r="T33" s="198">
        <f t="shared" si="0"/>
        <v>0</v>
      </c>
      <c r="U33" s="198"/>
      <c r="V33" s="199"/>
    </row>
    <row r="34" spans="2:22" ht="14.25">
      <c r="B34" s="254"/>
      <c r="C34" s="223"/>
      <c r="D34" s="223" t="s">
        <v>32</v>
      </c>
      <c r="E34" s="223"/>
      <c r="F34" s="223"/>
      <c r="G34" s="223"/>
      <c r="H34" s="223"/>
      <c r="I34" s="248">
        <f>フォア、クォドルプル、KF!B2</f>
        <v>0</v>
      </c>
      <c r="J34" s="248"/>
      <c r="K34" s="248"/>
      <c r="L34" s="248" t="s">
        <v>139</v>
      </c>
      <c r="M34" s="249"/>
      <c r="N34" s="248">
        <f>フォア、クォドルプル、KF!C2</f>
        <v>0</v>
      </c>
      <c r="O34" s="248"/>
      <c r="P34" s="249"/>
      <c r="Q34" s="202">
        <v>10000</v>
      </c>
      <c r="R34" s="198"/>
      <c r="S34" s="198"/>
      <c r="T34" s="198">
        <f t="shared" si="0"/>
        <v>0</v>
      </c>
      <c r="U34" s="198"/>
      <c r="V34" s="199"/>
    </row>
    <row r="35" spans="2:22" ht="14.25">
      <c r="B35" s="254"/>
      <c r="C35" s="223"/>
      <c r="D35" s="223" t="s">
        <v>142</v>
      </c>
      <c r="E35" s="223"/>
      <c r="F35" s="223"/>
      <c r="G35" s="223"/>
      <c r="H35" s="223"/>
      <c r="I35" s="248">
        <f>エイト!B2</f>
        <v>0</v>
      </c>
      <c r="J35" s="248"/>
      <c r="K35" s="248"/>
      <c r="L35" s="248" t="s">
        <v>139</v>
      </c>
      <c r="M35" s="249"/>
      <c r="N35" s="260"/>
      <c r="O35" s="260"/>
      <c r="P35" s="261"/>
      <c r="Q35" s="202">
        <v>18000</v>
      </c>
      <c r="R35" s="198"/>
      <c r="S35" s="198"/>
      <c r="T35" s="198">
        <f>(I35)*Q35</f>
        <v>0</v>
      </c>
      <c r="U35" s="198"/>
      <c r="V35" s="199"/>
    </row>
    <row r="36" spans="2:22" ht="15" thickBot="1">
      <c r="B36" s="255"/>
      <c r="C36" s="241"/>
      <c r="D36" s="241" t="s">
        <v>143</v>
      </c>
      <c r="E36" s="241"/>
      <c r="F36" s="241"/>
      <c r="G36" s="241"/>
      <c r="H36" s="241"/>
      <c r="I36" s="250">
        <f>フォア、クォドルプル、KF!B6</f>
        <v>0</v>
      </c>
      <c r="J36" s="250"/>
      <c r="K36" s="250"/>
      <c r="L36" s="250" t="s">
        <v>139</v>
      </c>
      <c r="M36" s="251"/>
      <c r="N36" s="262"/>
      <c r="O36" s="262"/>
      <c r="P36" s="263"/>
      <c r="Q36" s="203">
        <v>2500</v>
      </c>
      <c r="R36" s="200"/>
      <c r="S36" s="200"/>
      <c r="T36" s="200">
        <f>(I36)*Q36</f>
        <v>0</v>
      </c>
      <c r="U36" s="200"/>
      <c r="V36" s="201"/>
    </row>
    <row r="37" spans="2:22" ht="14.25">
      <c r="B37" s="264" t="s">
        <v>14</v>
      </c>
      <c r="C37" s="265"/>
      <c r="D37" s="265" t="s">
        <v>144</v>
      </c>
      <c r="E37" s="265"/>
      <c r="F37" s="265"/>
      <c r="G37" s="265"/>
      <c r="H37" s="265"/>
      <c r="I37" s="243">
        <f>スカル・ダブルスカル!B3</f>
        <v>0</v>
      </c>
      <c r="J37" s="243"/>
      <c r="K37" s="243"/>
      <c r="L37" s="243" t="s">
        <v>145</v>
      </c>
      <c r="M37" s="252"/>
      <c r="N37" s="243">
        <f>スカル・ダブルスカル!C3</f>
        <v>0</v>
      </c>
      <c r="O37" s="243"/>
      <c r="P37" s="252"/>
      <c r="Q37" s="207">
        <v>2000</v>
      </c>
      <c r="R37" s="205"/>
      <c r="S37" s="205"/>
      <c r="T37" s="205">
        <f t="shared" si="0"/>
        <v>0</v>
      </c>
      <c r="U37" s="205"/>
      <c r="V37" s="206"/>
    </row>
    <row r="38" spans="2:22" ht="14.25">
      <c r="B38" s="254"/>
      <c r="C38" s="223"/>
      <c r="D38" s="223" t="s">
        <v>146</v>
      </c>
      <c r="E38" s="223"/>
      <c r="F38" s="223"/>
      <c r="G38" s="223"/>
      <c r="H38" s="223"/>
      <c r="I38" s="248">
        <f>スカル・ダブルスカル!B5</f>
        <v>0</v>
      </c>
      <c r="J38" s="248"/>
      <c r="K38" s="248"/>
      <c r="L38" s="248" t="s">
        <v>145</v>
      </c>
      <c r="M38" s="249"/>
      <c r="N38" s="248">
        <f>スカル・ダブルスカル!C5</f>
        <v>0</v>
      </c>
      <c r="O38" s="248"/>
      <c r="P38" s="249"/>
      <c r="Q38" s="202">
        <v>4000</v>
      </c>
      <c r="R38" s="198"/>
      <c r="S38" s="198"/>
      <c r="T38" s="198">
        <f t="shared" si="0"/>
        <v>0</v>
      </c>
      <c r="U38" s="198"/>
      <c r="V38" s="199"/>
    </row>
    <row r="39" spans="2:22" ht="14.25">
      <c r="B39" s="254"/>
      <c r="C39" s="223"/>
      <c r="D39" s="223" t="s">
        <v>147</v>
      </c>
      <c r="E39" s="223"/>
      <c r="F39" s="223"/>
      <c r="G39" s="223"/>
      <c r="H39" s="223"/>
      <c r="I39" s="248">
        <f>フォア、クォドルプル、KF!B4</f>
        <v>0</v>
      </c>
      <c r="J39" s="248"/>
      <c r="K39" s="248"/>
      <c r="L39" s="248" t="s">
        <v>145</v>
      </c>
      <c r="M39" s="249"/>
      <c r="N39" s="248">
        <f>フォア、クォドルプル、KF!C4</f>
        <v>0</v>
      </c>
      <c r="O39" s="248"/>
      <c r="P39" s="249"/>
      <c r="Q39" s="202">
        <v>8000</v>
      </c>
      <c r="R39" s="198"/>
      <c r="S39" s="198"/>
      <c r="T39" s="198">
        <f t="shared" si="0"/>
        <v>0</v>
      </c>
      <c r="U39" s="198"/>
      <c r="V39" s="199"/>
    </row>
    <row r="40" spans="2:22" ht="14.25">
      <c r="B40" s="254"/>
      <c r="C40" s="223"/>
      <c r="D40" s="223" t="s">
        <v>148</v>
      </c>
      <c r="E40" s="223"/>
      <c r="F40" s="223"/>
      <c r="G40" s="223"/>
      <c r="H40" s="223"/>
      <c r="I40" s="248">
        <f>エイト!B3</f>
        <v>0</v>
      </c>
      <c r="J40" s="248"/>
      <c r="K40" s="248"/>
      <c r="L40" s="248" t="s">
        <v>145</v>
      </c>
      <c r="M40" s="249"/>
      <c r="N40" s="260"/>
      <c r="O40" s="260"/>
      <c r="P40" s="261"/>
      <c r="Q40" s="202">
        <v>18000</v>
      </c>
      <c r="R40" s="198"/>
      <c r="S40" s="198"/>
      <c r="T40" s="198">
        <f>(I40)*Q40</f>
        <v>0</v>
      </c>
      <c r="U40" s="198"/>
      <c r="V40" s="199"/>
    </row>
    <row r="41" spans="2:22" ht="15" thickBot="1">
      <c r="B41" s="255"/>
      <c r="C41" s="241"/>
      <c r="D41" s="241" t="s">
        <v>149</v>
      </c>
      <c r="E41" s="241"/>
      <c r="F41" s="241"/>
      <c r="G41" s="241"/>
      <c r="H41" s="241"/>
      <c r="I41" s="250">
        <f>フォア、クォドルプル、KF!B7</f>
        <v>0</v>
      </c>
      <c r="J41" s="250"/>
      <c r="K41" s="250"/>
      <c r="L41" s="250" t="s">
        <v>145</v>
      </c>
      <c r="M41" s="251"/>
      <c r="N41" s="262"/>
      <c r="O41" s="262"/>
      <c r="P41" s="263"/>
      <c r="Q41" s="203">
        <v>2500</v>
      </c>
      <c r="R41" s="200"/>
      <c r="S41" s="200"/>
      <c r="T41" s="200">
        <f>(I41)*Q41</f>
        <v>0</v>
      </c>
      <c r="U41" s="200"/>
      <c r="V41" s="201"/>
    </row>
    <row r="42" spans="2:22" ht="14.25">
      <c r="B42" s="253" t="s">
        <v>4</v>
      </c>
      <c r="C42" s="246"/>
      <c r="D42" s="246" t="s">
        <v>150</v>
      </c>
      <c r="E42" s="246"/>
      <c r="F42" s="246"/>
      <c r="G42" s="246"/>
      <c r="H42" s="246"/>
      <c r="I42" s="247">
        <f>スカル・ダブルスカル!B6</f>
        <v>0</v>
      </c>
      <c r="J42" s="247"/>
      <c r="K42" s="247"/>
      <c r="L42" s="247" t="s">
        <v>151</v>
      </c>
      <c r="M42" s="278"/>
      <c r="N42" s="247">
        <f>スカル・ダブルスカル!C6</f>
        <v>0</v>
      </c>
      <c r="O42" s="247"/>
      <c r="P42" s="278"/>
      <c r="Q42" s="204">
        <v>4000</v>
      </c>
      <c r="R42" s="196"/>
      <c r="S42" s="196"/>
      <c r="T42" s="196">
        <f t="shared" si="0"/>
        <v>0</v>
      </c>
      <c r="U42" s="196"/>
      <c r="V42" s="197"/>
    </row>
    <row r="43" spans="2:22" ht="14.25">
      <c r="B43" s="254"/>
      <c r="C43" s="223"/>
      <c r="D43" s="223" t="s">
        <v>152</v>
      </c>
      <c r="E43" s="223"/>
      <c r="F43" s="223"/>
      <c r="G43" s="223"/>
      <c r="H43" s="223"/>
      <c r="I43" s="248">
        <f>フォア、クォドルプル、KF!B5</f>
        <v>0</v>
      </c>
      <c r="J43" s="248"/>
      <c r="K43" s="248"/>
      <c r="L43" s="248" t="s">
        <v>151</v>
      </c>
      <c r="M43" s="249"/>
      <c r="N43" s="248">
        <f>フォア、クォドルプル、KF!C5</f>
        <v>0</v>
      </c>
      <c r="O43" s="248"/>
      <c r="P43" s="249"/>
      <c r="Q43" s="202">
        <v>8000</v>
      </c>
      <c r="R43" s="198"/>
      <c r="S43" s="198"/>
      <c r="T43" s="198">
        <f t="shared" si="0"/>
        <v>0</v>
      </c>
      <c r="U43" s="198"/>
      <c r="V43" s="199"/>
    </row>
    <row r="44" spans="2:22" ht="14.25">
      <c r="B44" s="254"/>
      <c r="C44" s="223"/>
      <c r="D44" s="223" t="s">
        <v>153</v>
      </c>
      <c r="E44" s="223"/>
      <c r="F44" s="223"/>
      <c r="G44" s="223"/>
      <c r="H44" s="223"/>
      <c r="I44" s="248">
        <f>エイト!B4</f>
        <v>0</v>
      </c>
      <c r="J44" s="248"/>
      <c r="K44" s="248"/>
      <c r="L44" s="248" t="s">
        <v>151</v>
      </c>
      <c r="M44" s="249"/>
      <c r="N44" s="260"/>
      <c r="O44" s="260"/>
      <c r="P44" s="261"/>
      <c r="Q44" s="202">
        <v>18000</v>
      </c>
      <c r="R44" s="198"/>
      <c r="S44" s="198"/>
      <c r="T44" s="198">
        <f>(I44)*Q44</f>
        <v>0</v>
      </c>
      <c r="U44" s="198"/>
      <c r="V44" s="199"/>
    </row>
    <row r="45" spans="2:22" ht="15" thickBot="1">
      <c r="B45" s="255"/>
      <c r="C45" s="241"/>
      <c r="D45" s="241" t="s">
        <v>154</v>
      </c>
      <c r="E45" s="241"/>
      <c r="F45" s="241"/>
      <c r="G45" s="241"/>
      <c r="H45" s="241"/>
      <c r="I45" s="250">
        <f>フォア、クォドルプル、KF!B8</f>
        <v>0</v>
      </c>
      <c r="J45" s="250"/>
      <c r="K45" s="250"/>
      <c r="L45" s="250" t="s">
        <v>151</v>
      </c>
      <c r="M45" s="251"/>
      <c r="N45" s="262"/>
      <c r="O45" s="262"/>
      <c r="P45" s="263"/>
      <c r="Q45" s="203">
        <v>2500</v>
      </c>
      <c r="R45" s="200"/>
      <c r="S45" s="200"/>
      <c r="T45" s="200">
        <f>(I45)*Q45</f>
        <v>0</v>
      </c>
      <c r="U45" s="200"/>
      <c r="V45" s="201"/>
    </row>
    <row r="47" ht="14.25" thickBot="1"/>
    <row r="48" spans="2:26" ht="15" thickBot="1">
      <c r="B48" s="266" t="s">
        <v>130</v>
      </c>
      <c r="C48" s="267"/>
      <c r="D48" s="267"/>
      <c r="E48" s="267"/>
      <c r="F48" s="267"/>
      <c r="G48" s="267"/>
      <c r="H48" s="267"/>
      <c r="I48" s="267"/>
      <c r="J48" s="267"/>
      <c r="K48" s="268"/>
      <c r="L48" s="269">
        <f>SUM('エントリー&amp;参加料'!U7:U56)</f>
        <v>0</v>
      </c>
      <c r="M48" s="270"/>
      <c r="N48" s="270"/>
      <c r="O48" s="270"/>
      <c r="P48" s="271"/>
      <c r="R48" s="295" t="s">
        <v>172</v>
      </c>
      <c r="S48" s="296"/>
      <c r="T48" s="296"/>
      <c r="U48" s="296"/>
      <c r="V48" s="296"/>
      <c r="W48" s="296"/>
      <c r="X48" s="296"/>
      <c r="Y48" s="296"/>
      <c r="Z48" s="297"/>
    </row>
    <row r="49" spans="2:26" ht="15" thickBot="1">
      <c r="B49" s="109"/>
      <c r="C49" s="192" t="s">
        <v>132</v>
      </c>
      <c r="D49" s="192"/>
      <c r="E49" s="192"/>
      <c r="F49" s="192"/>
      <c r="G49" s="192"/>
      <c r="H49" s="193"/>
      <c r="I49" s="194">
        <f>COUNTIF('参加者名簿'!C7:C56,"&lt;&gt;")</f>
        <v>0</v>
      </c>
      <c r="J49" s="195"/>
      <c r="K49" s="110" t="s">
        <v>91</v>
      </c>
      <c r="L49" s="272"/>
      <c r="M49" s="273"/>
      <c r="N49" s="273"/>
      <c r="O49" s="273"/>
      <c r="P49" s="274"/>
      <c r="R49" s="298"/>
      <c r="S49" s="299"/>
      <c r="T49" s="299"/>
      <c r="U49" s="299"/>
      <c r="V49" s="299"/>
      <c r="W49" s="299"/>
      <c r="X49" s="299"/>
      <c r="Y49" s="299"/>
      <c r="Z49" s="300"/>
    </row>
    <row r="50" spans="2:26" ht="15" thickBot="1">
      <c r="B50" s="111"/>
      <c r="C50" s="284" t="s">
        <v>133</v>
      </c>
      <c r="D50" s="285"/>
      <c r="E50" s="285"/>
      <c r="F50" s="285"/>
      <c r="G50" s="285"/>
      <c r="H50" s="286"/>
      <c r="I50" s="309">
        <f>COUNTIF('参加者名簿'!I7:I56,"なし")</f>
        <v>0</v>
      </c>
      <c r="J50" s="309"/>
      <c r="K50" s="112" t="s">
        <v>91</v>
      </c>
      <c r="L50" s="275"/>
      <c r="M50" s="276"/>
      <c r="N50" s="276"/>
      <c r="O50" s="276"/>
      <c r="P50" s="277"/>
      <c r="R50" s="298"/>
      <c r="S50" s="299"/>
      <c r="T50" s="299"/>
      <c r="U50" s="299"/>
      <c r="V50" s="299"/>
      <c r="W50" s="299"/>
      <c r="X50" s="299"/>
      <c r="Y50" s="299"/>
      <c r="Z50" s="300"/>
    </row>
    <row r="51" spans="2:26" ht="17.25" customHeight="1" thickBot="1">
      <c r="B51" s="280" t="s">
        <v>93</v>
      </c>
      <c r="C51" s="267"/>
      <c r="D51" s="267"/>
      <c r="E51" s="267"/>
      <c r="F51" s="267"/>
      <c r="G51" s="267"/>
      <c r="H51" s="267"/>
      <c r="I51" s="281"/>
      <c r="J51" s="281"/>
      <c r="K51" s="282"/>
      <c r="L51" s="279">
        <f>SUM(T31:V45)</f>
        <v>0</v>
      </c>
      <c r="M51" s="279"/>
      <c r="N51" s="279"/>
      <c r="O51" s="279"/>
      <c r="P51" s="279"/>
      <c r="R51" s="298"/>
      <c r="S51" s="299"/>
      <c r="T51" s="299"/>
      <c r="U51" s="299"/>
      <c r="V51" s="299"/>
      <c r="W51" s="299"/>
      <c r="X51" s="299"/>
      <c r="Y51" s="299"/>
      <c r="Z51" s="300"/>
    </row>
    <row r="52" spans="2:26" ht="18" thickBot="1">
      <c r="B52" s="283" t="s">
        <v>92</v>
      </c>
      <c r="C52" s="283"/>
      <c r="D52" s="283"/>
      <c r="E52" s="283"/>
      <c r="F52" s="283"/>
      <c r="G52" s="283"/>
      <c r="H52" s="283"/>
      <c r="I52" s="283"/>
      <c r="J52" s="283"/>
      <c r="K52" s="283"/>
      <c r="L52" s="308">
        <f>SUM(L48:P51)</f>
        <v>0</v>
      </c>
      <c r="M52" s="308"/>
      <c r="N52" s="308"/>
      <c r="O52" s="308"/>
      <c r="P52" s="308"/>
      <c r="R52" s="298"/>
      <c r="S52" s="299"/>
      <c r="T52" s="299"/>
      <c r="U52" s="299"/>
      <c r="V52" s="299"/>
      <c r="W52" s="299"/>
      <c r="X52" s="299"/>
      <c r="Y52" s="299"/>
      <c r="Z52" s="300"/>
    </row>
    <row r="53" spans="18:26" ht="14.25" thickBot="1">
      <c r="R53" s="298"/>
      <c r="S53" s="299"/>
      <c r="T53" s="299"/>
      <c r="U53" s="299"/>
      <c r="V53" s="299"/>
      <c r="W53" s="299"/>
      <c r="X53" s="299"/>
      <c r="Y53" s="299"/>
      <c r="Z53" s="300"/>
    </row>
    <row r="54" spans="2:26" ht="18" customHeight="1" thickBot="1">
      <c r="B54" s="289" t="s">
        <v>163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1"/>
      <c r="R54" s="298"/>
      <c r="S54" s="299"/>
      <c r="T54" s="299"/>
      <c r="U54" s="299"/>
      <c r="V54" s="299"/>
      <c r="W54" s="299"/>
      <c r="X54" s="299"/>
      <c r="Y54" s="299"/>
      <c r="Z54" s="300"/>
    </row>
    <row r="55" spans="2:26" ht="18" customHeight="1">
      <c r="B55" s="306" t="s">
        <v>160</v>
      </c>
      <c r="C55" s="306"/>
      <c r="D55" s="306"/>
      <c r="E55" s="306"/>
      <c r="F55" s="306"/>
      <c r="G55" s="292" t="s">
        <v>164</v>
      </c>
      <c r="H55" s="292"/>
      <c r="I55" s="292"/>
      <c r="J55" s="292"/>
      <c r="K55" s="292"/>
      <c r="L55" s="292"/>
      <c r="M55" s="292"/>
      <c r="N55" s="292"/>
      <c r="O55" s="292"/>
      <c r="P55" s="292"/>
      <c r="R55" s="301"/>
      <c r="S55" s="302"/>
      <c r="T55" s="302"/>
      <c r="U55" s="302"/>
      <c r="V55" s="302"/>
      <c r="W55" s="302"/>
      <c r="X55" s="302"/>
      <c r="Y55" s="302"/>
      <c r="Z55" s="303"/>
    </row>
    <row r="56" spans="2:25" ht="18" customHeight="1">
      <c r="B56" s="307" t="s">
        <v>161</v>
      </c>
      <c r="C56" s="307"/>
      <c r="D56" s="307"/>
      <c r="E56" s="307"/>
      <c r="F56" s="307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R56" s="122"/>
      <c r="S56" s="122"/>
      <c r="T56" s="122"/>
      <c r="U56" s="122"/>
      <c r="V56" s="122"/>
      <c r="W56" s="122"/>
      <c r="X56" s="122"/>
      <c r="Y56" s="122"/>
    </row>
    <row r="57" spans="2:25" ht="18" customHeight="1" thickBot="1">
      <c r="B57" s="288" t="s">
        <v>162</v>
      </c>
      <c r="C57" s="288"/>
      <c r="D57" s="288"/>
      <c r="E57" s="288"/>
      <c r="F57" s="288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R57" s="122"/>
      <c r="S57" s="122"/>
      <c r="T57" s="122"/>
      <c r="U57" s="122"/>
      <c r="V57" s="122"/>
      <c r="W57" s="122"/>
      <c r="X57" s="122"/>
      <c r="Y57" s="122"/>
    </row>
  </sheetData>
  <sheetProtection sheet="1" selectLockedCells="1"/>
  <mergeCells count="139">
    <mergeCell ref="R48:Z55"/>
    <mergeCell ref="B4:Z7"/>
    <mergeCell ref="B55:F55"/>
    <mergeCell ref="B56:F56"/>
    <mergeCell ref="N33:P33"/>
    <mergeCell ref="N34:P34"/>
    <mergeCell ref="N35:P35"/>
    <mergeCell ref="L52:P52"/>
    <mergeCell ref="L38:M38"/>
    <mergeCell ref="I50:J50"/>
    <mergeCell ref="B57:F57"/>
    <mergeCell ref="B54:P54"/>
    <mergeCell ref="G55:P55"/>
    <mergeCell ref="G56:P56"/>
    <mergeCell ref="G57:P57"/>
    <mergeCell ref="A1:AA1"/>
    <mergeCell ref="N40:P40"/>
    <mergeCell ref="N41:P41"/>
    <mergeCell ref="N42:P42"/>
    <mergeCell ref="N36:P36"/>
    <mergeCell ref="N37:P37"/>
    <mergeCell ref="N38:P38"/>
    <mergeCell ref="N39:P39"/>
    <mergeCell ref="N31:P31"/>
    <mergeCell ref="N32:P32"/>
    <mergeCell ref="L51:P51"/>
    <mergeCell ref="B51:K51"/>
    <mergeCell ref="B52:K52"/>
    <mergeCell ref="C50:H50"/>
    <mergeCell ref="L31:M31"/>
    <mergeCell ref="L32:M32"/>
    <mergeCell ref="L33:M33"/>
    <mergeCell ref="L34:M34"/>
    <mergeCell ref="I42:K42"/>
    <mergeCell ref="I40:K40"/>
    <mergeCell ref="B48:K48"/>
    <mergeCell ref="L48:P50"/>
    <mergeCell ref="L40:M40"/>
    <mergeCell ref="L41:M41"/>
    <mergeCell ref="L42:M42"/>
    <mergeCell ref="D44:H44"/>
    <mergeCell ref="D45:H45"/>
    <mergeCell ref="L43:M43"/>
    <mergeCell ref="I38:K38"/>
    <mergeCell ref="I39:K39"/>
    <mergeCell ref="I41:K41"/>
    <mergeCell ref="L39:M39"/>
    <mergeCell ref="B37:C41"/>
    <mergeCell ref="B42:C45"/>
    <mergeCell ref="D40:H40"/>
    <mergeCell ref="D41:H41"/>
    <mergeCell ref="D42:H42"/>
    <mergeCell ref="D37:H37"/>
    <mergeCell ref="D38:H38"/>
    <mergeCell ref="D39:H39"/>
    <mergeCell ref="D43:H43"/>
    <mergeCell ref="I45:K45"/>
    <mergeCell ref="I44:K44"/>
    <mergeCell ref="I43:K43"/>
    <mergeCell ref="N44:P44"/>
    <mergeCell ref="L44:M44"/>
    <mergeCell ref="L45:M45"/>
    <mergeCell ref="N45:P45"/>
    <mergeCell ref="N43:P43"/>
    <mergeCell ref="B31:C36"/>
    <mergeCell ref="Q29:S30"/>
    <mergeCell ref="I33:K33"/>
    <mergeCell ref="I34:K34"/>
    <mergeCell ref="I35:K35"/>
    <mergeCell ref="I36:K36"/>
    <mergeCell ref="D33:H33"/>
    <mergeCell ref="D34:H34"/>
    <mergeCell ref="D35:H35"/>
    <mergeCell ref="D36:H36"/>
    <mergeCell ref="I37:K37"/>
    <mergeCell ref="F23:P23"/>
    <mergeCell ref="Q23:R23"/>
    <mergeCell ref="D31:H31"/>
    <mergeCell ref="D32:H32"/>
    <mergeCell ref="I31:K31"/>
    <mergeCell ref="I32:K32"/>
    <mergeCell ref="L35:M35"/>
    <mergeCell ref="L36:M36"/>
    <mergeCell ref="L37:M37"/>
    <mergeCell ref="S23:Z23"/>
    <mergeCell ref="D22:E22"/>
    <mergeCell ref="B25:E25"/>
    <mergeCell ref="B26:E26"/>
    <mergeCell ref="F25:Z25"/>
    <mergeCell ref="F26:Z26"/>
    <mergeCell ref="B19:C23"/>
    <mergeCell ref="F20:Z20"/>
    <mergeCell ref="D19:E21"/>
    <mergeCell ref="D23:E23"/>
    <mergeCell ref="U16:Z16"/>
    <mergeCell ref="F22:P22"/>
    <mergeCell ref="Q22:R22"/>
    <mergeCell ref="S22:Z22"/>
    <mergeCell ref="F21:Z21"/>
    <mergeCell ref="B2:P2"/>
    <mergeCell ref="B16:E16"/>
    <mergeCell ref="B17:E17"/>
    <mergeCell ref="F16:T16"/>
    <mergeCell ref="F17:T17"/>
    <mergeCell ref="Q31:S31"/>
    <mergeCell ref="Q32:S32"/>
    <mergeCell ref="Q33:S33"/>
    <mergeCell ref="Q34:S34"/>
    <mergeCell ref="Q35:S35"/>
    <mergeCell ref="Q36:S36"/>
    <mergeCell ref="Q37:S37"/>
    <mergeCell ref="Q38:S38"/>
    <mergeCell ref="Q44:S44"/>
    <mergeCell ref="Q45:S45"/>
    <mergeCell ref="T31:V31"/>
    <mergeCell ref="T32:V32"/>
    <mergeCell ref="T33:V33"/>
    <mergeCell ref="T34:V34"/>
    <mergeCell ref="T35:V35"/>
    <mergeCell ref="T36:V36"/>
    <mergeCell ref="T37:V37"/>
    <mergeCell ref="Q39:S39"/>
    <mergeCell ref="T39:V39"/>
    <mergeCell ref="T40:V40"/>
    <mergeCell ref="T41:V41"/>
    <mergeCell ref="Q43:S43"/>
    <mergeCell ref="Q40:S40"/>
    <mergeCell ref="Q41:S41"/>
    <mergeCell ref="Q42:S42"/>
    <mergeCell ref="T29:V30"/>
    <mergeCell ref="B29:M30"/>
    <mergeCell ref="N29:P30"/>
    <mergeCell ref="C49:H49"/>
    <mergeCell ref="I49:J49"/>
    <mergeCell ref="T42:V42"/>
    <mergeCell ref="T43:V43"/>
    <mergeCell ref="T44:V44"/>
    <mergeCell ref="T45:V45"/>
    <mergeCell ref="T38:V38"/>
  </mergeCells>
  <dataValidations count="4">
    <dataValidation type="whole" allowBlank="1" showInputMessage="1" showErrorMessage="1" imeMode="off" sqref="U17:Z17 K19:N19 G19:I19">
      <formula1>0</formula1>
      <formula2>9</formula2>
    </dataValidation>
    <dataValidation allowBlank="1" showInputMessage="1" showErrorMessage="1" imeMode="fullKatakana" sqref="F16:T16"/>
    <dataValidation allowBlank="1" showInputMessage="1" showErrorMessage="1" imeMode="on" sqref="F17:T17 F25:Z27 F20:Z21 F22:P22 F8:Z15"/>
    <dataValidation allowBlank="1" showInputMessage="1" showErrorMessage="1" imeMode="off" sqref="S22:Z23 F23:P23"/>
  </dataValidations>
  <printOptions/>
  <pageMargins left="0.75" right="0.75" top="1" bottom="1" header="0.512" footer="0.512"/>
  <pageSetup fitToHeight="1" fitToWidth="1" horizontalDpi="300" verticalDpi="300" orientation="portrait" paperSize="9" scale="79" r:id="rId3"/>
  <headerFooter alignWithMargins="0"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E68"/>
  <sheetViews>
    <sheetView showGridLines="0" zoomScaleSheetLayoutView="100" zoomScalePageLayoutView="0" workbookViewId="0" topLeftCell="A1">
      <pane ySplit="6" topLeftCell="BM7" activePane="bottomLeft" state="frozen"/>
      <selection pane="topLeft" activeCell="B8" sqref="B8"/>
      <selection pane="bottomLeft" activeCell="C7" sqref="C7"/>
    </sheetView>
  </sheetViews>
  <sheetFormatPr defaultColWidth="9.00390625" defaultRowHeight="13.5"/>
  <cols>
    <col min="1" max="1" width="1.875" style="0" customWidth="1"/>
    <col min="2" max="2" width="4.375" style="3" customWidth="1"/>
    <col min="3" max="4" width="7.50390625" style="0" customWidth="1"/>
    <col min="5" max="6" width="9.25390625" style="0" customWidth="1"/>
    <col min="7" max="7" width="6.00390625" style="0" customWidth="1"/>
    <col min="8" max="8" width="5.625" style="0" customWidth="1"/>
    <col min="9" max="9" width="6.375" style="0" customWidth="1"/>
    <col min="10" max="10" width="11.125" style="0" customWidth="1"/>
    <col min="11" max="22" width="2.75390625" style="0" customWidth="1"/>
    <col min="23" max="23" width="29.125" style="0" customWidth="1"/>
    <col min="24" max="24" width="2.625" style="0" customWidth="1"/>
    <col min="25" max="25" width="2.875" style="0" customWidth="1"/>
    <col min="26" max="26" width="0" style="0" hidden="1" customWidth="1"/>
    <col min="27" max="27" width="15.00390625" style="0" hidden="1" customWidth="1"/>
    <col min="28" max="28" width="9.625" style="0" hidden="1" customWidth="1"/>
    <col min="29" max="32" width="0" style="0" hidden="1" customWidth="1"/>
  </cols>
  <sheetData>
    <row r="1" spans="2:25" ht="18" thickBot="1">
      <c r="B1" s="322" t="s">
        <v>49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7"/>
      <c r="X1" s="7"/>
      <c r="Y1" s="7"/>
    </row>
    <row r="2" spans="2:25" ht="20.25" customHeight="1" thickBot="1">
      <c r="B2" s="7"/>
      <c r="C2" s="13" t="s">
        <v>19</v>
      </c>
      <c r="D2" s="323">
        <f>IF(ISBLANK('出漕申込シート'!F17),"",'出漕申込シート'!F17)</f>
      </c>
      <c r="E2" s="323"/>
      <c r="F2" s="323"/>
      <c r="G2" s="324"/>
      <c r="H2" s="324"/>
      <c r="I2" s="324"/>
      <c r="J2" s="14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9.75" customHeight="1" thickBot="1"/>
    <row r="4" spans="2:25" ht="13.5" customHeight="1">
      <c r="B4" s="313"/>
      <c r="C4" s="319" t="s">
        <v>0</v>
      </c>
      <c r="D4" s="319"/>
      <c r="E4" s="319"/>
      <c r="F4" s="316"/>
      <c r="G4" s="325" t="s">
        <v>1</v>
      </c>
      <c r="H4" s="319" t="s">
        <v>2</v>
      </c>
      <c r="I4" s="316" t="s">
        <v>173</v>
      </c>
      <c r="J4" s="337" t="s">
        <v>174</v>
      </c>
      <c r="K4" s="328" t="s">
        <v>58</v>
      </c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30"/>
      <c r="W4" s="310" t="s">
        <v>40</v>
      </c>
      <c r="X4" s="10"/>
      <c r="Y4" s="10"/>
    </row>
    <row r="5" spans="2:25" ht="11.25" customHeight="1">
      <c r="B5" s="314"/>
      <c r="C5" s="320" t="s">
        <v>9</v>
      </c>
      <c r="D5" s="320"/>
      <c r="E5" s="320" t="s">
        <v>137</v>
      </c>
      <c r="F5" s="317"/>
      <c r="G5" s="326"/>
      <c r="H5" s="320"/>
      <c r="I5" s="317"/>
      <c r="J5" s="338"/>
      <c r="K5" s="331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3"/>
      <c r="W5" s="311"/>
      <c r="X5" s="10"/>
      <c r="Y5" s="10"/>
    </row>
    <row r="6" spans="2:31" ht="17.25" customHeight="1" thickBot="1">
      <c r="B6" s="315"/>
      <c r="C6" s="8" t="s">
        <v>5</v>
      </c>
      <c r="D6" s="8" t="s">
        <v>6</v>
      </c>
      <c r="E6" s="8" t="s">
        <v>7</v>
      </c>
      <c r="F6" s="9" t="s">
        <v>8</v>
      </c>
      <c r="G6" s="327"/>
      <c r="H6" s="321"/>
      <c r="I6" s="318"/>
      <c r="J6" s="148" t="s">
        <v>170</v>
      </c>
      <c r="K6" s="334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6"/>
      <c r="W6" s="312"/>
      <c r="X6" s="10"/>
      <c r="Y6" s="10"/>
      <c r="AC6" s="2" t="s">
        <v>12</v>
      </c>
      <c r="AD6" s="2" t="s">
        <v>2</v>
      </c>
      <c r="AE6" t="s">
        <v>10</v>
      </c>
    </row>
    <row r="7" spans="2:31" ht="19.5" customHeight="1">
      <c r="B7" s="14">
        <v>1</v>
      </c>
      <c r="C7" s="80"/>
      <c r="D7" s="80"/>
      <c r="E7" s="80"/>
      <c r="F7" s="81"/>
      <c r="G7" s="82"/>
      <c r="H7" s="83"/>
      <c r="I7" s="84"/>
      <c r="J7" s="14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144"/>
      <c r="X7" s="11"/>
      <c r="Y7" s="11"/>
      <c r="AA7">
        <f>IF(C7&lt;&gt;"",C7&amp;" "&amp;D7,"")</f>
      </c>
      <c r="AB7">
        <f>IF(C7="","",2008-G7)</f>
      </c>
      <c r="AC7" s="2">
        <v>1920</v>
      </c>
      <c r="AD7" s="2" t="s">
        <v>13</v>
      </c>
      <c r="AE7" t="s">
        <v>15</v>
      </c>
    </row>
    <row r="8" spans="2:31" ht="19.5" customHeight="1">
      <c r="B8" s="15">
        <f>B7+1</f>
        <v>2</v>
      </c>
      <c r="C8" s="88"/>
      <c r="D8" s="88"/>
      <c r="E8" s="88"/>
      <c r="F8" s="89"/>
      <c r="G8" s="90"/>
      <c r="H8" s="91"/>
      <c r="I8" s="92"/>
      <c r="J8" s="146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5"/>
      <c r="W8" s="106"/>
      <c r="X8" s="12"/>
      <c r="Y8" s="12"/>
      <c r="AA8">
        <f aca="true" t="shared" si="0" ref="AA8:AA56">IF(C8&lt;&gt;"",C8&amp;" "&amp;D8,"")</f>
      </c>
      <c r="AB8">
        <f aca="true" t="shared" si="1" ref="AB8:AB56">IF(C8="","",2008-G8)</f>
      </c>
      <c r="AC8" s="2">
        <v>1921</v>
      </c>
      <c r="AD8" s="2" t="s">
        <v>14</v>
      </c>
      <c r="AE8" t="s">
        <v>16</v>
      </c>
    </row>
    <row r="9" spans="2:31" ht="19.5" customHeight="1">
      <c r="B9" s="15">
        <f aca="true" t="shared" si="2" ref="B9:B56">B8+1</f>
        <v>3</v>
      </c>
      <c r="C9" s="88"/>
      <c r="D9" s="88"/>
      <c r="E9" s="88"/>
      <c r="F9" s="89"/>
      <c r="G9" s="90"/>
      <c r="H9" s="91"/>
      <c r="I9" s="92"/>
      <c r="J9" s="146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  <c r="W9" s="106"/>
      <c r="X9" s="12"/>
      <c r="Y9" s="12"/>
      <c r="AA9">
        <f t="shared" si="0"/>
      </c>
      <c r="AB9">
        <f t="shared" si="1"/>
      </c>
      <c r="AC9">
        <v>1922</v>
      </c>
      <c r="AE9" t="s">
        <v>113</v>
      </c>
    </row>
    <row r="10" spans="2:29" ht="19.5" customHeight="1">
      <c r="B10" s="15">
        <f t="shared" si="2"/>
        <v>4</v>
      </c>
      <c r="C10" s="88"/>
      <c r="D10" s="88"/>
      <c r="E10" s="88"/>
      <c r="F10" s="89"/>
      <c r="G10" s="90"/>
      <c r="H10" s="91"/>
      <c r="I10" s="92"/>
      <c r="J10" s="146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W10" s="106"/>
      <c r="X10" s="12"/>
      <c r="Y10" s="12"/>
      <c r="AA10">
        <f t="shared" si="0"/>
      </c>
      <c r="AB10">
        <f t="shared" si="1"/>
      </c>
      <c r="AC10">
        <v>1923</v>
      </c>
    </row>
    <row r="11" spans="2:29" ht="19.5" customHeight="1">
      <c r="B11" s="15">
        <f t="shared" si="2"/>
        <v>5</v>
      </c>
      <c r="C11" s="88"/>
      <c r="D11" s="88"/>
      <c r="E11" s="88"/>
      <c r="F11" s="89"/>
      <c r="G11" s="90"/>
      <c r="H11" s="91"/>
      <c r="I11" s="92"/>
      <c r="J11" s="146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106"/>
      <c r="X11" s="12"/>
      <c r="Y11" s="12"/>
      <c r="AA11">
        <f t="shared" si="0"/>
      </c>
      <c r="AB11">
        <f t="shared" si="1"/>
      </c>
      <c r="AC11">
        <v>1924</v>
      </c>
    </row>
    <row r="12" spans="2:29" ht="19.5" customHeight="1">
      <c r="B12" s="15">
        <f t="shared" si="2"/>
        <v>6</v>
      </c>
      <c r="C12" s="88"/>
      <c r="D12" s="88"/>
      <c r="E12" s="88"/>
      <c r="F12" s="89"/>
      <c r="G12" s="90"/>
      <c r="H12" s="91"/>
      <c r="I12" s="92"/>
      <c r="J12" s="146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106"/>
      <c r="X12" s="12"/>
      <c r="Y12" s="12"/>
      <c r="AA12">
        <f t="shared" si="0"/>
      </c>
      <c r="AB12">
        <f t="shared" si="1"/>
      </c>
      <c r="AC12">
        <v>1925</v>
      </c>
    </row>
    <row r="13" spans="2:29" ht="19.5" customHeight="1">
      <c r="B13" s="15">
        <f t="shared" si="2"/>
        <v>7</v>
      </c>
      <c r="C13" s="88"/>
      <c r="D13" s="88"/>
      <c r="E13" s="88"/>
      <c r="F13" s="89"/>
      <c r="G13" s="90"/>
      <c r="H13" s="91"/>
      <c r="I13" s="92"/>
      <c r="J13" s="146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W13" s="96"/>
      <c r="X13" s="12"/>
      <c r="Y13" s="12"/>
      <c r="AA13">
        <f t="shared" si="0"/>
      </c>
      <c r="AB13">
        <f t="shared" si="1"/>
      </c>
      <c r="AC13">
        <v>1926</v>
      </c>
    </row>
    <row r="14" spans="2:29" ht="19.5" customHeight="1">
      <c r="B14" s="15">
        <f t="shared" si="2"/>
        <v>8</v>
      </c>
      <c r="C14" s="88"/>
      <c r="D14" s="88"/>
      <c r="E14" s="88"/>
      <c r="F14" s="89"/>
      <c r="G14" s="90"/>
      <c r="H14" s="91"/>
      <c r="I14" s="92"/>
      <c r="J14" s="146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/>
      <c r="W14" s="96"/>
      <c r="X14" s="12"/>
      <c r="Y14" s="12"/>
      <c r="AA14">
        <f t="shared" si="0"/>
      </c>
      <c r="AB14">
        <f t="shared" si="1"/>
      </c>
      <c r="AC14">
        <v>1927</v>
      </c>
    </row>
    <row r="15" spans="2:29" ht="19.5" customHeight="1">
      <c r="B15" s="15">
        <f t="shared" si="2"/>
        <v>9</v>
      </c>
      <c r="C15" s="88"/>
      <c r="D15" s="88"/>
      <c r="E15" s="88"/>
      <c r="F15" s="89"/>
      <c r="G15" s="90"/>
      <c r="H15" s="91"/>
      <c r="I15" s="92"/>
      <c r="J15" s="146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/>
      <c r="W15" s="96"/>
      <c r="X15" s="12"/>
      <c r="Y15" s="12"/>
      <c r="AA15">
        <f t="shared" si="0"/>
      </c>
      <c r="AB15">
        <f t="shared" si="1"/>
      </c>
      <c r="AC15">
        <v>1928</v>
      </c>
    </row>
    <row r="16" spans="2:29" ht="19.5" customHeight="1">
      <c r="B16" s="15">
        <f t="shared" si="2"/>
        <v>10</v>
      </c>
      <c r="C16" s="88"/>
      <c r="D16" s="88"/>
      <c r="E16" s="88"/>
      <c r="F16" s="89"/>
      <c r="G16" s="90"/>
      <c r="H16" s="91"/>
      <c r="I16" s="92"/>
      <c r="J16" s="146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5"/>
      <c r="W16" s="96"/>
      <c r="X16" s="12"/>
      <c r="Y16" s="12"/>
      <c r="AA16">
        <f t="shared" si="0"/>
      </c>
      <c r="AB16">
        <f t="shared" si="1"/>
      </c>
      <c r="AC16">
        <v>1929</v>
      </c>
    </row>
    <row r="17" spans="2:29" ht="19.5" customHeight="1">
      <c r="B17" s="15">
        <f t="shared" si="2"/>
        <v>11</v>
      </c>
      <c r="C17" s="88"/>
      <c r="D17" s="88"/>
      <c r="E17" s="88"/>
      <c r="F17" s="89"/>
      <c r="G17" s="90"/>
      <c r="H17" s="91"/>
      <c r="I17" s="92"/>
      <c r="J17" s="146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96"/>
      <c r="X17" s="12"/>
      <c r="Y17" s="12"/>
      <c r="AA17">
        <f t="shared" si="0"/>
      </c>
      <c r="AB17">
        <f t="shared" si="1"/>
      </c>
      <c r="AC17">
        <v>1930</v>
      </c>
    </row>
    <row r="18" spans="2:29" ht="19.5" customHeight="1">
      <c r="B18" s="15">
        <f t="shared" si="2"/>
        <v>12</v>
      </c>
      <c r="C18" s="88"/>
      <c r="D18" s="88"/>
      <c r="E18" s="88"/>
      <c r="F18" s="89"/>
      <c r="G18" s="90"/>
      <c r="H18" s="91"/>
      <c r="I18" s="92"/>
      <c r="J18" s="146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5"/>
      <c r="W18" s="96"/>
      <c r="X18" s="12"/>
      <c r="Y18" s="12"/>
      <c r="AA18">
        <f t="shared" si="0"/>
      </c>
      <c r="AB18">
        <f t="shared" si="1"/>
      </c>
      <c r="AC18">
        <v>1931</v>
      </c>
    </row>
    <row r="19" spans="2:29" ht="19.5" customHeight="1">
      <c r="B19" s="15">
        <f t="shared" si="2"/>
        <v>13</v>
      </c>
      <c r="C19" s="88"/>
      <c r="D19" s="88"/>
      <c r="E19" s="88"/>
      <c r="F19" s="89"/>
      <c r="G19" s="90"/>
      <c r="H19" s="91"/>
      <c r="I19" s="92"/>
      <c r="J19" s="146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5"/>
      <c r="W19" s="96"/>
      <c r="X19" s="12"/>
      <c r="Y19" s="12"/>
      <c r="AA19">
        <f t="shared" si="0"/>
      </c>
      <c r="AB19">
        <f t="shared" si="1"/>
      </c>
      <c r="AC19">
        <v>1932</v>
      </c>
    </row>
    <row r="20" spans="2:29" ht="19.5" customHeight="1">
      <c r="B20" s="15">
        <f t="shared" si="2"/>
        <v>14</v>
      </c>
      <c r="C20" s="88"/>
      <c r="D20" s="88"/>
      <c r="E20" s="88"/>
      <c r="F20" s="89"/>
      <c r="G20" s="90"/>
      <c r="H20" s="91"/>
      <c r="I20" s="92"/>
      <c r="J20" s="146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96"/>
      <c r="X20" s="12"/>
      <c r="Y20" s="12"/>
      <c r="AA20">
        <f t="shared" si="0"/>
      </c>
      <c r="AB20">
        <f t="shared" si="1"/>
      </c>
      <c r="AC20">
        <v>1933</v>
      </c>
    </row>
    <row r="21" spans="2:29" ht="19.5" customHeight="1">
      <c r="B21" s="15">
        <f t="shared" si="2"/>
        <v>15</v>
      </c>
      <c r="C21" s="88"/>
      <c r="D21" s="88"/>
      <c r="E21" s="88"/>
      <c r="F21" s="89"/>
      <c r="G21" s="90"/>
      <c r="H21" s="91"/>
      <c r="I21" s="92"/>
      <c r="J21" s="146"/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6"/>
      <c r="X21" s="12"/>
      <c r="Y21" s="12"/>
      <c r="AA21">
        <f t="shared" si="0"/>
      </c>
      <c r="AB21">
        <f t="shared" si="1"/>
      </c>
      <c r="AC21">
        <v>1934</v>
      </c>
    </row>
    <row r="22" spans="2:29" ht="19.5" customHeight="1">
      <c r="B22" s="15">
        <f t="shared" si="2"/>
        <v>16</v>
      </c>
      <c r="C22" s="88"/>
      <c r="D22" s="88"/>
      <c r="E22" s="88"/>
      <c r="F22" s="89"/>
      <c r="G22" s="90"/>
      <c r="H22" s="91"/>
      <c r="I22" s="92"/>
      <c r="J22" s="146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6"/>
      <c r="X22" s="12"/>
      <c r="Y22" s="12"/>
      <c r="AA22">
        <f t="shared" si="0"/>
      </c>
      <c r="AB22">
        <f t="shared" si="1"/>
      </c>
      <c r="AC22">
        <v>1935</v>
      </c>
    </row>
    <row r="23" spans="2:29" ht="19.5" customHeight="1">
      <c r="B23" s="15">
        <f t="shared" si="2"/>
        <v>17</v>
      </c>
      <c r="C23" s="88"/>
      <c r="D23" s="88"/>
      <c r="E23" s="88"/>
      <c r="F23" s="89"/>
      <c r="G23" s="90"/>
      <c r="H23" s="91"/>
      <c r="I23" s="92"/>
      <c r="J23" s="146"/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  <c r="W23" s="96"/>
      <c r="X23" s="12"/>
      <c r="Y23" s="12"/>
      <c r="AA23">
        <f t="shared" si="0"/>
      </c>
      <c r="AB23">
        <f t="shared" si="1"/>
      </c>
      <c r="AC23">
        <v>1936</v>
      </c>
    </row>
    <row r="24" spans="2:29" ht="19.5" customHeight="1">
      <c r="B24" s="15">
        <f t="shared" si="2"/>
        <v>18</v>
      </c>
      <c r="C24" s="88"/>
      <c r="D24" s="88"/>
      <c r="E24" s="88"/>
      <c r="F24" s="89"/>
      <c r="G24" s="90"/>
      <c r="H24" s="91"/>
      <c r="I24" s="92"/>
      <c r="J24" s="146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96"/>
      <c r="X24" s="12"/>
      <c r="Y24" s="12"/>
      <c r="AA24">
        <f t="shared" si="0"/>
      </c>
      <c r="AB24">
        <f t="shared" si="1"/>
      </c>
      <c r="AC24">
        <v>1937</v>
      </c>
    </row>
    <row r="25" spans="2:29" ht="19.5" customHeight="1">
      <c r="B25" s="15">
        <f t="shared" si="2"/>
        <v>19</v>
      </c>
      <c r="C25" s="88"/>
      <c r="D25" s="88"/>
      <c r="E25" s="88"/>
      <c r="F25" s="89"/>
      <c r="G25" s="90"/>
      <c r="H25" s="91"/>
      <c r="I25" s="92"/>
      <c r="J25" s="146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  <c r="W25" s="96"/>
      <c r="X25" s="12"/>
      <c r="Y25" s="12"/>
      <c r="AA25">
        <f t="shared" si="0"/>
      </c>
      <c r="AB25">
        <f t="shared" si="1"/>
      </c>
      <c r="AC25">
        <v>1938</v>
      </c>
    </row>
    <row r="26" spans="2:29" ht="19.5" customHeight="1">
      <c r="B26" s="15">
        <f t="shared" si="2"/>
        <v>20</v>
      </c>
      <c r="C26" s="88"/>
      <c r="D26" s="88"/>
      <c r="E26" s="88"/>
      <c r="F26" s="89"/>
      <c r="G26" s="90"/>
      <c r="H26" s="91"/>
      <c r="I26" s="92"/>
      <c r="J26" s="146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  <c r="W26" s="96"/>
      <c r="X26" s="12"/>
      <c r="Y26" s="12"/>
      <c r="AA26">
        <f t="shared" si="0"/>
      </c>
      <c r="AB26">
        <f t="shared" si="1"/>
      </c>
      <c r="AC26">
        <v>1939</v>
      </c>
    </row>
    <row r="27" spans="2:29" ht="19.5" customHeight="1">
      <c r="B27" s="15">
        <f t="shared" si="2"/>
        <v>21</v>
      </c>
      <c r="C27" s="88"/>
      <c r="D27" s="88"/>
      <c r="E27" s="88"/>
      <c r="F27" s="89"/>
      <c r="G27" s="90"/>
      <c r="H27" s="91"/>
      <c r="I27" s="92"/>
      <c r="J27" s="146"/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  <c r="W27" s="96"/>
      <c r="X27" s="12"/>
      <c r="Y27" s="12"/>
      <c r="AA27">
        <f t="shared" si="0"/>
      </c>
      <c r="AB27">
        <f t="shared" si="1"/>
      </c>
      <c r="AC27">
        <v>1940</v>
      </c>
    </row>
    <row r="28" spans="2:29" ht="19.5" customHeight="1">
      <c r="B28" s="15">
        <f t="shared" si="2"/>
        <v>22</v>
      </c>
      <c r="C28" s="88"/>
      <c r="D28" s="88"/>
      <c r="E28" s="88"/>
      <c r="F28" s="89"/>
      <c r="G28" s="90"/>
      <c r="H28" s="91"/>
      <c r="I28" s="92"/>
      <c r="J28" s="146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/>
      <c r="W28" s="96"/>
      <c r="X28" s="12"/>
      <c r="Y28" s="12"/>
      <c r="AA28">
        <f t="shared" si="0"/>
      </c>
      <c r="AB28">
        <f t="shared" si="1"/>
      </c>
      <c r="AC28">
        <v>1941</v>
      </c>
    </row>
    <row r="29" spans="2:29" ht="19.5" customHeight="1">
      <c r="B29" s="15">
        <f t="shared" si="2"/>
        <v>23</v>
      </c>
      <c r="C29" s="88"/>
      <c r="D29" s="88"/>
      <c r="E29" s="88"/>
      <c r="F29" s="89"/>
      <c r="G29" s="90"/>
      <c r="H29" s="91"/>
      <c r="I29" s="92"/>
      <c r="J29" s="146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96"/>
      <c r="X29" s="12"/>
      <c r="Y29" s="12"/>
      <c r="AA29">
        <f t="shared" si="0"/>
      </c>
      <c r="AB29">
        <f t="shared" si="1"/>
      </c>
      <c r="AC29">
        <v>1942</v>
      </c>
    </row>
    <row r="30" spans="2:29" ht="19.5" customHeight="1">
      <c r="B30" s="15">
        <f t="shared" si="2"/>
        <v>24</v>
      </c>
      <c r="C30" s="88"/>
      <c r="D30" s="88"/>
      <c r="E30" s="88"/>
      <c r="F30" s="89"/>
      <c r="G30" s="90"/>
      <c r="H30" s="91"/>
      <c r="I30" s="92"/>
      <c r="J30" s="146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96"/>
      <c r="X30" s="12"/>
      <c r="Y30" s="12"/>
      <c r="AA30">
        <f t="shared" si="0"/>
      </c>
      <c r="AB30">
        <f t="shared" si="1"/>
      </c>
      <c r="AC30">
        <v>1943</v>
      </c>
    </row>
    <row r="31" spans="2:29" ht="19.5" customHeight="1">
      <c r="B31" s="15">
        <f t="shared" si="2"/>
        <v>25</v>
      </c>
      <c r="C31" s="88"/>
      <c r="D31" s="88"/>
      <c r="E31" s="88"/>
      <c r="F31" s="89"/>
      <c r="G31" s="90"/>
      <c r="H31" s="91"/>
      <c r="I31" s="92"/>
      <c r="J31" s="146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  <c r="W31" s="96"/>
      <c r="X31" s="12"/>
      <c r="Y31" s="12"/>
      <c r="AA31">
        <f t="shared" si="0"/>
      </c>
      <c r="AB31">
        <f t="shared" si="1"/>
      </c>
      <c r="AC31">
        <v>1944</v>
      </c>
    </row>
    <row r="32" spans="2:29" ht="19.5" customHeight="1">
      <c r="B32" s="15">
        <f t="shared" si="2"/>
        <v>26</v>
      </c>
      <c r="C32" s="88"/>
      <c r="D32" s="88"/>
      <c r="E32" s="88"/>
      <c r="F32" s="89"/>
      <c r="G32" s="90"/>
      <c r="H32" s="91"/>
      <c r="I32" s="92"/>
      <c r="J32" s="146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/>
      <c r="W32" s="96"/>
      <c r="X32" s="12"/>
      <c r="Y32" s="12"/>
      <c r="AA32">
        <f t="shared" si="0"/>
      </c>
      <c r="AB32">
        <f t="shared" si="1"/>
      </c>
      <c r="AC32">
        <v>1945</v>
      </c>
    </row>
    <row r="33" spans="2:29" ht="19.5" customHeight="1">
      <c r="B33" s="15">
        <f t="shared" si="2"/>
        <v>27</v>
      </c>
      <c r="C33" s="88"/>
      <c r="D33" s="88"/>
      <c r="E33" s="88"/>
      <c r="F33" s="89"/>
      <c r="G33" s="90"/>
      <c r="H33" s="91"/>
      <c r="I33" s="92"/>
      <c r="J33" s="146"/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96"/>
      <c r="X33" s="12"/>
      <c r="Y33" s="12"/>
      <c r="AA33">
        <f t="shared" si="0"/>
      </c>
      <c r="AB33">
        <f t="shared" si="1"/>
      </c>
      <c r="AC33">
        <v>1946</v>
      </c>
    </row>
    <row r="34" spans="2:29" ht="19.5" customHeight="1">
      <c r="B34" s="15">
        <f t="shared" si="2"/>
        <v>28</v>
      </c>
      <c r="C34" s="88"/>
      <c r="D34" s="88"/>
      <c r="E34" s="88"/>
      <c r="F34" s="89"/>
      <c r="G34" s="90"/>
      <c r="H34" s="91"/>
      <c r="I34" s="92"/>
      <c r="J34" s="146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96"/>
      <c r="X34" s="12"/>
      <c r="Y34" s="12"/>
      <c r="AA34">
        <f t="shared" si="0"/>
      </c>
      <c r="AB34">
        <f t="shared" si="1"/>
      </c>
      <c r="AC34">
        <v>1947</v>
      </c>
    </row>
    <row r="35" spans="2:29" ht="19.5" customHeight="1">
      <c r="B35" s="15">
        <f t="shared" si="2"/>
        <v>29</v>
      </c>
      <c r="C35" s="88"/>
      <c r="D35" s="88"/>
      <c r="E35" s="88"/>
      <c r="F35" s="89"/>
      <c r="G35" s="90"/>
      <c r="H35" s="91"/>
      <c r="I35" s="92"/>
      <c r="J35" s="146"/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96"/>
      <c r="X35" s="12"/>
      <c r="Y35" s="12"/>
      <c r="AA35">
        <f t="shared" si="0"/>
      </c>
      <c r="AB35">
        <f t="shared" si="1"/>
      </c>
      <c r="AC35">
        <v>1948</v>
      </c>
    </row>
    <row r="36" spans="2:29" ht="19.5" customHeight="1">
      <c r="B36" s="15">
        <f t="shared" si="2"/>
        <v>30</v>
      </c>
      <c r="C36" s="88"/>
      <c r="D36" s="88"/>
      <c r="E36" s="88"/>
      <c r="F36" s="89"/>
      <c r="G36" s="90"/>
      <c r="H36" s="91"/>
      <c r="I36" s="92"/>
      <c r="J36" s="146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  <c r="W36" s="96"/>
      <c r="X36" s="12"/>
      <c r="Y36" s="12"/>
      <c r="AA36">
        <f t="shared" si="0"/>
      </c>
      <c r="AB36">
        <f t="shared" si="1"/>
      </c>
      <c r="AC36">
        <v>1949</v>
      </c>
    </row>
    <row r="37" spans="2:29" ht="19.5" customHeight="1">
      <c r="B37" s="15">
        <f t="shared" si="2"/>
        <v>31</v>
      </c>
      <c r="C37" s="88"/>
      <c r="D37" s="88"/>
      <c r="E37" s="88"/>
      <c r="F37" s="89"/>
      <c r="G37" s="90"/>
      <c r="H37" s="91"/>
      <c r="I37" s="92"/>
      <c r="J37" s="146"/>
      <c r="K37" s="93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96"/>
      <c r="X37" s="12"/>
      <c r="Y37" s="12"/>
      <c r="AA37">
        <f t="shared" si="0"/>
      </c>
      <c r="AB37">
        <f t="shared" si="1"/>
      </c>
      <c r="AC37">
        <v>1950</v>
      </c>
    </row>
    <row r="38" spans="2:29" ht="19.5" customHeight="1">
      <c r="B38" s="15">
        <f t="shared" si="2"/>
        <v>32</v>
      </c>
      <c r="C38" s="88"/>
      <c r="D38" s="88"/>
      <c r="E38" s="88"/>
      <c r="F38" s="89"/>
      <c r="G38" s="90"/>
      <c r="H38" s="91"/>
      <c r="I38" s="92"/>
      <c r="J38" s="146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96"/>
      <c r="X38" s="12"/>
      <c r="Y38" s="12"/>
      <c r="AA38">
        <f t="shared" si="0"/>
      </c>
      <c r="AB38">
        <f t="shared" si="1"/>
      </c>
      <c r="AC38">
        <v>1951</v>
      </c>
    </row>
    <row r="39" spans="2:29" ht="19.5" customHeight="1">
      <c r="B39" s="15">
        <f t="shared" si="2"/>
        <v>33</v>
      </c>
      <c r="C39" s="88"/>
      <c r="D39" s="88"/>
      <c r="E39" s="88"/>
      <c r="F39" s="89"/>
      <c r="G39" s="90"/>
      <c r="H39" s="91"/>
      <c r="I39" s="92"/>
      <c r="J39" s="146"/>
      <c r="K39" s="93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96"/>
      <c r="X39" s="12"/>
      <c r="Y39" s="12"/>
      <c r="AA39">
        <f t="shared" si="0"/>
      </c>
      <c r="AB39">
        <f t="shared" si="1"/>
      </c>
      <c r="AC39">
        <v>1952</v>
      </c>
    </row>
    <row r="40" spans="2:29" ht="19.5" customHeight="1">
      <c r="B40" s="15">
        <f t="shared" si="2"/>
        <v>34</v>
      </c>
      <c r="C40" s="88"/>
      <c r="D40" s="88"/>
      <c r="E40" s="88"/>
      <c r="F40" s="89"/>
      <c r="G40" s="90"/>
      <c r="H40" s="91"/>
      <c r="I40" s="92"/>
      <c r="J40" s="146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5"/>
      <c r="W40" s="96"/>
      <c r="X40" s="12"/>
      <c r="Y40" s="12"/>
      <c r="AA40">
        <f t="shared" si="0"/>
      </c>
      <c r="AB40">
        <f t="shared" si="1"/>
      </c>
      <c r="AC40">
        <v>1953</v>
      </c>
    </row>
    <row r="41" spans="2:29" ht="19.5" customHeight="1">
      <c r="B41" s="15">
        <f t="shared" si="2"/>
        <v>35</v>
      </c>
      <c r="C41" s="88"/>
      <c r="D41" s="88"/>
      <c r="E41" s="88"/>
      <c r="F41" s="89"/>
      <c r="G41" s="90"/>
      <c r="H41" s="91"/>
      <c r="I41" s="92"/>
      <c r="J41" s="146"/>
      <c r="K41" s="9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  <c r="W41" s="96"/>
      <c r="X41" s="12"/>
      <c r="Y41" s="12"/>
      <c r="AA41">
        <f t="shared" si="0"/>
      </c>
      <c r="AB41">
        <f t="shared" si="1"/>
      </c>
      <c r="AC41">
        <v>1954</v>
      </c>
    </row>
    <row r="42" spans="2:29" ht="19.5" customHeight="1">
      <c r="B42" s="15">
        <f t="shared" si="2"/>
        <v>36</v>
      </c>
      <c r="C42" s="88"/>
      <c r="D42" s="88"/>
      <c r="E42" s="88"/>
      <c r="F42" s="89"/>
      <c r="G42" s="90"/>
      <c r="H42" s="91"/>
      <c r="I42" s="92"/>
      <c r="J42" s="146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5"/>
      <c r="W42" s="96"/>
      <c r="X42" s="12"/>
      <c r="Y42" s="12"/>
      <c r="AA42">
        <f t="shared" si="0"/>
      </c>
      <c r="AB42">
        <f t="shared" si="1"/>
      </c>
      <c r="AC42">
        <v>1955</v>
      </c>
    </row>
    <row r="43" spans="2:29" ht="19.5" customHeight="1">
      <c r="B43" s="15">
        <f t="shared" si="2"/>
        <v>37</v>
      </c>
      <c r="C43" s="88"/>
      <c r="D43" s="88"/>
      <c r="E43" s="88"/>
      <c r="F43" s="89"/>
      <c r="G43" s="90"/>
      <c r="H43" s="91"/>
      <c r="I43" s="92"/>
      <c r="J43" s="146"/>
      <c r="K43" s="93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96"/>
      <c r="X43" s="12"/>
      <c r="Y43" s="12"/>
      <c r="AA43">
        <f t="shared" si="0"/>
      </c>
      <c r="AB43">
        <f t="shared" si="1"/>
      </c>
      <c r="AC43">
        <v>1956</v>
      </c>
    </row>
    <row r="44" spans="2:29" ht="19.5" customHeight="1">
      <c r="B44" s="15">
        <f t="shared" si="2"/>
        <v>38</v>
      </c>
      <c r="C44" s="88"/>
      <c r="D44" s="88"/>
      <c r="E44" s="88"/>
      <c r="F44" s="89"/>
      <c r="G44" s="90"/>
      <c r="H44" s="91"/>
      <c r="I44" s="92"/>
      <c r="J44" s="146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5"/>
      <c r="W44" s="96"/>
      <c r="X44" s="12"/>
      <c r="Y44" s="12"/>
      <c r="AA44">
        <f t="shared" si="0"/>
      </c>
      <c r="AB44">
        <f t="shared" si="1"/>
      </c>
      <c r="AC44">
        <v>1957</v>
      </c>
    </row>
    <row r="45" spans="2:29" ht="19.5" customHeight="1">
      <c r="B45" s="15">
        <f t="shared" si="2"/>
        <v>39</v>
      </c>
      <c r="C45" s="88"/>
      <c r="D45" s="88"/>
      <c r="E45" s="88"/>
      <c r="F45" s="89"/>
      <c r="G45" s="90"/>
      <c r="H45" s="91"/>
      <c r="I45" s="92"/>
      <c r="J45" s="146"/>
      <c r="K45" s="93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5"/>
      <c r="W45" s="96"/>
      <c r="X45" s="12"/>
      <c r="Y45" s="12"/>
      <c r="AA45">
        <f t="shared" si="0"/>
      </c>
      <c r="AB45">
        <f t="shared" si="1"/>
      </c>
      <c r="AC45">
        <v>1958</v>
      </c>
    </row>
    <row r="46" spans="2:29" ht="19.5" customHeight="1">
      <c r="B46" s="15">
        <f t="shared" si="2"/>
        <v>40</v>
      </c>
      <c r="C46" s="88"/>
      <c r="D46" s="88"/>
      <c r="E46" s="88"/>
      <c r="F46" s="89"/>
      <c r="G46" s="90"/>
      <c r="H46" s="91"/>
      <c r="I46" s="92"/>
      <c r="J46" s="146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5"/>
      <c r="W46" s="96"/>
      <c r="X46" s="12"/>
      <c r="Y46" s="12"/>
      <c r="AA46">
        <f t="shared" si="0"/>
      </c>
      <c r="AB46">
        <f t="shared" si="1"/>
      </c>
      <c r="AC46">
        <v>1959</v>
      </c>
    </row>
    <row r="47" spans="2:29" ht="19.5" customHeight="1">
      <c r="B47" s="15">
        <f t="shared" si="2"/>
        <v>41</v>
      </c>
      <c r="C47" s="88"/>
      <c r="D47" s="88"/>
      <c r="E47" s="88"/>
      <c r="F47" s="89"/>
      <c r="G47" s="90"/>
      <c r="H47" s="91"/>
      <c r="I47" s="92"/>
      <c r="J47" s="146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5"/>
      <c r="W47" s="96"/>
      <c r="X47" s="12"/>
      <c r="Y47" s="12"/>
      <c r="AA47">
        <f t="shared" si="0"/>
      </c>
      <c r="AB47">
        <f t="shared" si="1"/>
      </c>
      <c r="AC47">
        <v>1960</v>
      </c>
    </row>
    <row r="48" spans="2:29" ht="19.5" customHeight="1">
      <c r="B48" s="15">
        <f t="shared" si="2"/>
        <v>42</v>
      </c>
      <c r="C48" s="88"/>
      <c r="D48" s="88"/>
      <c r="E48" s="88"/>
      <c r="F48" s="89"/>
      <c r="G48" s="90"/>
      <c r="H48" s="91"/>
      <c r="I48" s="92"/>
      <c r="J48" s="146"/>
      <c r="K48" s="9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5"/>
      <c r="W48" s="96"/>
      <c r="X48" s="12"/>
      <c r="Y48" s="12"/>
      <c r="AA48">
        <f t="shared" si="0"/>
      </c>
      <c r="AB48">
        <f t="shared" si="1"/>
      </c>
      <c r="AC48">
        <v>1961</v>
      </c>
    </row>
    <row r="49" spans="2:29" ht="19.5" customHeight="1">
      <c r="B49" s="15">
        <f t="shared" si="2"/>
        <v>43</v>
      </c>
      <c r="C49" s="88"/>
      <c r="D49" s="88"/>
      <c r="E49" s="88"/>
      <c r="F49" s="89"/>
      <c r="G49" s="90"/>
      <c r="H49" s="91"/>
      <c r="I49" s="92"/>
      <c r="J49" s="146"/>
      <c r="K49" s="93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5"/>
      <c r="W49" s="96"/>
      <c r="X49" s="12"/>
      <c r="Y49" s="12"/>
      <c r="AA49">
        <f t="shared" si="0"/>
      </c>
      <c r="AB49">
        <f t="shared" si="1"/>
      </c>
      <c r="AC49">
        <v>1962</v>
      </c>
    </row>
    <row r="50" spans="2:29" ht="19.5" customHeight="1">
      <c r="B50" s="15">
        <f t="shared" si="2"/>
        <v>44</v>
      </c>
      <c r="C50" s="88"/>
      <c r="D50" s="88"/>
      <c r="E50" s="88"/>
      <c r="F50" s="89"/>
      <c r="G50" s="90"/>
      <c r="H50" s="91"/>
      <c r="I50" s="92"/>
      <c r="J50" s="146"/>
      <c r="K50" s="9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5"/>
      <c r="W50" s="96"/>
      <c r="X50" s="12"/>
      <c r="Y50" s="12"/>
      <c r="AA50">
        <f t="shared" si="0"/>
      </c>
      <c r="AB50">
        <f t="shared" si="1"/>
      </c>
      <c r="AC50">
        <v>1963</v>
      </c>
    </row>
    <row r="51" spans="2:29" ht="19.5" customHeight="1">
      <c r="B51" s="15">
        <f t="shared" si="2"/>
        <v>45</v>
      </c>
      <c r="C51" s="88"/>
      <c r="D51" s="88"/>
      <c r="E51" s="88"/>
      <c r="F51" s="89"/>
      <c r="G51" s="90"/>
      <c r="H51" s="91"/>
      <c r="I51" s="92"/>
      <c r="J51" s="146"/>
      <c r="K51" s="93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5"/>
      <c r="W51" s="96"/>
      <c r="X51" s="12"/>
      <c r="Y51" s="12"/>
      <c r="AA51">
        <f t="shared" si="0"/>
      </c>
      <c r="AB51">
        <f t="shared" si="1"/>
      </c>
      <c r="AC51">
        <v>1964</v>
      </c>
    </row>
    <row r="52" spans="2:29" ht="19.5" customHeight="1">
      <c r="B52" s="15">
        <f t="shared" si="2"/>
        <v>46</v>
      </c>
      <c r="C52" s="88"/>
      <c r="D52" s="88"/>
      <c r="E52" s="88"/>
      <c r="F52" s="89"/>
      <c r="G52" s="90"/>
      <c r="H52" s="91"/>
      <c r="I52" s="92"/>
      <c r="J52" s="146"/>
      <c r="K52" s="93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5"/>
      <c r="W52" s="96"/>
      <c r="X52" s="12"/>
      <c r="Y52" s="12"/>
      <c r="AA52">
        <f t="shared" si="0"/>
      </c>
      <c r="AB52">
        <f t="shared" si="1"/>
      </c>
      <c r="AC52">
        <v>1965</v>
      </c>
    </row>
    <row r="53" spans="2:29" ht="19.5" customHeight="1">
      <c r="B53" s="15">
        <f t="shared" si="2"/>
        <v>47</v>
      </c>
      <c r="C53" s="88"/>
      <c r="D53" s="88"/>
      <c r="E53" s="88"/>
      <c r="F53" s="89"/>
      <c r="G53" s="90"/>
      <c r="H53" s="91"/>
      <c r="I53" s="92"/>
      <c r="J53" s="146"/>
      <c r="K53" s="93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5"/>
      <c r="W53" s="96"/>
      <c r="X53" s="12"/>
      <c r="Y53" s="12"/>
      <c r="AA53">
        <f t="shared" si="0"/>
      </c>
      <c r="AB53">
        <f t="shared" si="1"/>
      </c>
      <c r="AC53">
        <v>1966</v>
      </c>
    </row>
    <row r="54" spans="2:29" ht="19.5" customHeight="1">
      <c r="B54" s="15">
        <f t="shared" si="2"/>
        <v>48</v>
      </c>
      <c r="C54" s="88"/>
      <c r="D54" s="88"/>
      <c r="E54" s="88"/>
      <c r="F54" s="89"/>
      <c r="G54" s="90"/>
      <c r="H54" s="91"/>
      <c r="I54" s="92"/>
      <c r="J54" s="146"/>
      <c r="K54" s="9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5"/>
      <c r="W54" s="96"/>
      <c r="X54" s="12"/>
      <c r="Y54" s="12"/>
      <c r="AA54">
        <f t="shared" si="0"/>
      </c>
      <c r="AB54">
        <f t="shared" si="1"/>
      </c>
      <c r="AC54">
        <v>1967</v>
      </c>
    </row>
    <row r="55" spans="2:29" ht="19.5" customHeight="1">
      <c r="B55" s="15">
        <f t="shared" si="2"/>
        <v>49</v>
      </c>
      <c r="C55" s="88"/>
      <c r="D55" s="88"/>
      <c r="E55" s="88"/>
      <c r="F55" s="89"/>
      <c r="G55" s="90"/>
      <c r="H55" s="91"/>
      <c r="I55" s="92"/>
      <c r="J55" s="146"/>
      <c r="K55" s="93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5"/>
      <c r="W55" s="96"/>
      <c r="X55" s="12"/>
      <c r="Y55" s="12"/>
      <c r="AA55">
        <f t="shared" si="0"/>
      </c>
      <c r="AB55">
        <f t="shared" si="1"/>
      </c>
      <c r="AC55">
        <v>1968</v>
      </c>
    </row>
    <row r="56" spans="2:29" ht="19.5" customHeight="1" thickBot="1">
      <c r="B56" s="55">
        <f t="shared" si="2"/>
        <v>50</v>
      </c>
      <c r="C56" s="97"/>
      <c r="D56" s="97"/>
      <c r="E56" s="97"/>
      <c r="F56" s="98"/>
      <c r="G56" s="99"/>
      <c r="H56" s="100"/>
      <c r="I56" s="101"/>
      <c r="J56" s="147"/>
      <c r="K56" s="102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4"/>
      <c r="W56" s="105"/>
      <c r="X56" s="12"/>
      <c r="Y56" s="12"/>
      <c r="AA56">
        <f t="shared" si="0"/>
      </c>
      <c r="AB56">
        <f t="shared" si="1"/>
      </c>
      <c r="AC56">
        <v>1969</v>
      </c>
    </row>
    <row r="57" ht="13.5">
      <c r="AC57">
        <v>1970</v>
      </c>
    </row>
    <row r="58" ht="13.5">
      <c r="AC58">
        <v>1971</v>
      </c>
    </row>
    <row r="59" ht="13.5">
      <c r="AC59">
        <v>1972</v>
      </c>
    </row>
    <row r="60" ht="13.5">
      <c r="AC60">
        <v>1973</v>
      </c>
    </row>
    <row r="61" ht="13.5">
      <c r="AC61">
        <v>1974</v>
      </c>
    </row>
    <row r="62" ht="13.5">
      <c r="AC62">
        <v>1975</v>
      </c>
    </row>
    <row r="63" ht="13.5">
      <c r="AC63">
        <v>1976</v>
      </c>
    </row>
    <row r="64" ht="13.5">
      <c r="AC64">
        <v>1977</v>
      </c>
    </row>
    <row r="65" ht="13.5">
      <c r="AC65">
        <v>1978</v>
      </c>
    </row>
    <row r="66" ht="13.5">
      <c r="AC66">
        <v>1979</v>
      </c>
    </row>
    <row r="67" ht="13.5">
      <c r="AC67">
        <v>1980</v>
      </c>
    </row>
    <row r="68" ht="13.5">
      <c r="AC68">
        <v>1981</v>
      </c>
    </row>
  </sheetData>
  <sheetProtection sheet="1" objects="1" scenarios="1" selectLockedCells="1"/>
  <mergeCells count="12">
    <mergeCell ref="B1:V1"/>
    <mergeCell ref="D2:I2"/>
    <mergeCell ref="G4:G6"/>
    <mergeCell ref="C4:F4"/>
    <mergeCell ref="C5:D5"/>
    <mergeCell ref="E5:F5"/>
    <mergeCell ref="K4:V6"/>
    <mergeCell ref="J4:J5"/>
    <mergeCell ref="W4:W6"/>
    <mergeCell ref="B4:B6"/>
    <mergeCell ref="I4:I6"/>
    <mergeCell ref="H4:H6"/>
  </mergeCells>
  <dataValidations count="8">
    <dataValidation type="whole" allowBlank="1" showInputMessage="1" showErrorMessage="1" imeMode="off" sqref="K7:V56">
      <formula1>0</formula1>
      <formula2>9</formula2>
    </dataValidation>
    <dataValidation allowBlank="1" showInputMessage="1" showErrorMessage="1" imeMode="off" sqref="W7:W56"/>
    <dataValidation type="list" allowBlank="1" showInputMessage="1" showErrorMessage="1" promptTitle="性別" prompt="男子、女子をリストから選択してください&#10;" sqref="H7:H56">
      <formula1>$AD$7:$AD$8</formula1>
    </dataValidation>
    <dataValidation type="list" allowBlank="1" showInputMessage="1" showErrorMessage="1" promptTitle="選手登録有無" prompt="日ボの正式登録団体で選手登録をしている場合に「あり」として下さい。2008年度登録予定の「あり」を選択してださい。パーティのみに参加する監督、コーチマ、ネージャ等は「不要」です。" sqref="I7:I56">
      <formula1>$AE$7:$AE$9</formula1>
    </dataValidation>
    <dataValidation type="list" allowBlank="1" showInputMessage="1" showErrorMessage="1" promptTitle="生まれ年" prompt="リストから選択してください" sqref="G7:G56">
      <formula1>$AC$7:$AC$68</formula1>
    </dataValidation>
    <dataValidation allowBlank="1" showInputMessage="1" showErrorMessage="1" imeMode="on" sqref="C7:D56"/>
    <dataValidation allowBlank="1" showInputMessage="1" showErrorMessage="1" imeMode="fullKatakana" sqref="E7:F56"/>
    <dataValidation allowBlank="1" showInputMessage="1" showErrorMessage="1" promptTitle="選手登録有無" prompt="日ボの正式登録団体で選手登録をしている場合に「あり」として下さい。2008年度登録予定の「あり」を選択してださい。パーティのみに参加する監督、コーチマ、ネージャ等は「不要」です。" imeMode="on" sqref="J7:J56"/>
  </dataValidations>
  <printOptions/>
  <pageMargins left="0.63" right="0.5" top="0.58" bottom="0.56" header="0.512" footer="0.512"/>
  <pageSetup fitToHeight="1" fitToWidth="1" horizontalDpi="300" verticalDpi="300" orientation="portrait" paperSize="9" scale="69" r:id="rId1"/>
  <headerFooter alignWithMargins="0">
    <oddFooter>&amp;C&amp;P&amp;R社団法人　日本ボート協会</oddFooter>
  </headerFooter>
  <rowBreaks count="1" manualBreakCount="1">
    <brk id="31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G58"/>
  <sheetViews>
    <sheetView showGridLines="0" zoomScaleSheetLayoutView="100" zoomScalePageLayoutView="0" workbookViewId="0" topLeftCell="A1">
      <pane ySplit="6" topLeftCell="BM7" activePane="bottomLeft" state="frozen"/>
      <selection pane="topLeft" activeCell="B8" sqref="B8"/>
      <selection pane="bottomLeft" activeCell="F7" sqref="F7"/>
    </sheetView>
  </sheetViews>
  <sheetFormatPr defaultColWidth="9.00390625" defaultRowHeight="13.5"/>
  <cols>
    <col min="1" max="1" width="1.875" style="0" customWidth="1"/>
    <col min="2" max="2" width="4.375" style="3" customWidth="1"/>
    <col min="3" max="3" width="11.625" style="0" customWidth="1"/>
    <col min="4" max="4" width="6.25390625" style="0" customWidth="1"/>
    <col min="5" max="5" width="12.25390625" style="1" customWidth="1"/>
    <col min="6" max="15" width="3.75390625" style="1" customWidth="1"/>
    <col min="16" max="20" width="8.00390625" style="0" customWidth="1"/>
    <col min="21" max="21" width="13.125" style="0" customWidth="1"/>
    <col min="22" max="22" width="2.625" style="0" customWidth="1"/>
    <col min="23" max="23" width="4.375" style="0" hidden="1" customWidth="1"/>
    <col min="24" max="24" width="11.125" style="0" hidden="1" customWidth="1"/>
    <col min="25" max="25" width="8.00390625" style="0" hidden="1" customWidth="1"/>
    <col min="26" max="27" width="8.625" style="0" hidden="1" customWidth="1"/>
    <col min="28" max="29" width="9.00390625" style="0" hidden="1" customWidth="1"/>
    <col min="30" max="30" width="9.50390625" style="0" hidden="1" customWidth="1"/>
    <col min="31" max="31" width="9.00390625" style="0" hidden="1" customWidth="1"/>
    <col min="32" max="32" width="8.625" style="0" hidden="1" customWidth="1"/>
    <col min="33" max="33" width="9.00390625" style="0" hidden="1" customWidth="1"/>
    <col min="34" max="34" width="0" style="0" hidden="1" customWidth="1"/>
  </cols>
  <sheetData>
    <row r="1" spans="3:32" ht="30" customHeight="1" thickBot="1">
      <c r="C1" s="7"/>
      <c r="D1" s="7"/>
      <c r="E1" s="7"/>
      <c r="F1" s="7"/>
      <c r="G1" s="7"/>
      <c r="H1" s="7"/>
      <c r="I1" s="7"/>
      <c r="J1" s="7"/>
      <c r="K1" s="7"/>
      <c r="L1" s="7" t="s">
        <v>128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F1" s="7"/>
    </row>
    <row r="2" spans="2:32" ht="20.25" customHeight="1" thickBot="1">
      <c r="B2" s="7"/>
      <c r="C2" s="13" t="s">
        <v>19</v>
      </c>
      <c r="D2" s="346">
        <f>IF(ISBLANK('出漕申込シート'!F17),"",'出漕申込シート'!F17)</f>
      </c>
      <c r="E2" s="347"/>
      <c r="F2" s="347"/>
      <c r="G2" s="347"/>
      <c r="H2" s="347"/>
      <c r="I2" s="347"/>
      <c r="J2" s="347"/>
      <c r="K2" s="347"/>
      <c r="L2" s="348"/>
      <c r="M2" s="7"/>
      <c r="N2" s="7"/>
      <c r="O2" s="7"/>
      <c r="P2" s="7"/>
      <c r="Q2" s="7"/>
      <c r="S2" s="51" t="s">
        <v>129</v>
      </c>
      <c r="T2" s="7"/>
      <c r="U2" s="56">
        <f>SUM(U7:U56)</f>
        <v>0</v>
      </c>
      <c r="V2" s="7"/>
      <c r="W2" s="7"/>
      <c r="X2" s="7"/>
      <c r="Y2" s="7"/>
      <c r="Z2" s="7"/>
      <c r="AF2" s="7"/>
    </row>
    <row r="3" ht="4.5" customHeight="1" thickBot="1"/>
    <row r="4" spans="2:32" ht="13.5" customHeight="1">
      <c r="B4" s="313"/>
      <c r="C4" s="353" t="s">
        <v>0</v>
      </c>
      <c r="D4" s="116" t="s">
        <v>118</v>
      </c>
      <c r="E4" s="328" t="s">
        <v>134</v>
      </c>
      <c r="F4" s="343" t="s">
        <v>3</v>
      </c>
      <c r="G4" s="344"/>
      <c r="H4" s="344"/>
      <c r="I4" s="344"/>
      <c r="J4" s="344"/>
      <c r="K4" s="344"/>
      <c r="L4" s="344"/>
      <c r="M4" s="344"/>
      <c r="N4" s="344"/>
      <c r="O4" s="345"/>
      <c r="P4" s="356" t="s">
        <v>114</v>
      </c>
      <c r="Q4" s="357"/>
      <c r="R4" s="357"/>
      <c r="S4" s="357"/>
      <c r="T4" s="357"/>
      <c r="U4" s="358"/>
      <c r="V4" s="10"/>
      <c r="W4" s="10"/>
      <c r="X4" s="6"/>
      <c r="Y4" s="6"/>
      <c r="Z4" s="1"/>
      <c r="AF4" s="1"/>
    </row>
    <row r="5" spans="2:32" ht="12" customHeight="1">
      <c r="B5" s="314"/>
      <c r="C5" s="354"/>
      <c r="D5" s="117"/>
      <c r="E5" s="341"/>
      <c r="F5" s="361" t="s">
        <v>117</v>
      </c>
      <c r="G5" s="362"/>
      <c r="H5" s="362"/>
      <c r="I5" s="362"/>
      <c r="J5" s="363"/>
      <c r="K5" s="317" t="s">
        <v>18</v>
      </c>
      <c r="L5" s="362"/>
      <c r="M5" s="363"/>
      <c r="N5" s="317" t="s">
        <v>116</v>
      </c>
      <c r="O5" s="364"/>
      <c r="P5" s="339" t="s">
        <v>17</v>
      </c>
      <c r="Q5" s="340"/>
      <c r="R5" s="349" t="s">
        <v>126</v>
      </c>
      <c r="S5" s="351" t="s">
        <v>120</v>
      </c>
      <c r="T5" s="349" t="s">
        <v>127</v>
      </c>
      <c r="U5" s="359" t="s">
        <v>115</v>
      </c>
      <c r="V5" s="10"/>
      <c r="W5" s="10"/>
      <c r="X5" s="6"/>
      <c r="Y5" s="6"/>
      <c r="Z5" s="1"/>
      <c r="AF5" s="1"/>
    </row>
    <row r="6" spans="2:33" ht="39.75" customHeight="1" thickBot="1">
      <c r="B6" s="315"/>
      <c r="C6" s="355"/>
      <c r="D6" s="118"/>
      <c r="E6" s="342"/>
      <c r="F6" s="43" t="s">
        <v>106</v>
      </c>
      <c r="G6" s="44" t="s">
        <v>107</v>
      </c>
      <c r="H6" s="44" t="s">
        <v>108</v>
      </c>
      <c r="I6" s="44" t="s">
        <v>109</v>
      </c>
      <c r="J6" s="44" t="s">
        <v>110</v>
      </c>
      <c r="K6" s="44" t="s">
        <v>107</v>
      </c>
      <c r="L6" s="44" t="s">
        <v>158</v>
      </c>
      <c r="M6" s="44" t="s">
        <v>110</v>
      </c>
      <c r="N6" s="44" t="s">
        <v>111</v>
      </c>
      <c r="O6" s="150" t="s">
        <v>171</v>
      </c>
      <c r="P6" s="66" t="s">
        <v>119</v>
      </c>
      <c r="Q6" s="67" t="s">
        <v>125</v>
      </c>
      <c r="R6" s="350"/>
      <c r="S6" s="352"/>
      <c r="T6" s="350"/>
      <c r="U6" s="360"/>
      <c r="V6" s="10"/>
      <c r="W6" s="10"/>
      <c r="X6" s="6"/>
      <c r="Y6" s="6"/>
      <c r="Z6" s="1"/>
      <c r="AA6" s="5" t="s">
        <v>17</v>
      </c>
      <c r="AB6" s="5" t="s">
        <v>122</v>
      </c>
      <c r="AC6" s="5" t="s">
        <v>123</v>
      </c>
      <c r="AD6" s="5" t="s">
        <v>124</v>
      </c>
      <c r="AE6" s="5" t="s">
        <v>112</v>
      </c>
      <c r="AF6" s="1" t="s">
        <v>10</v>
      </c>
      <c r="AG6" s="5" t="s">
        <v>223</v>
      </c>
    </row>
    <row r="7" spans="2:33" ht="19.5" customHeight="1">
      <c r="B7" s="14">
        <v>1</v>
      </c>
      <c r="C7" s="45">
        <f>'参加者名簿'!AA7</f>
      </c>
      <c r="D7" s="46">
        <f>IF('参加者名簿'!I7="","",'参加者名簿'!I7)</f>
      </c>
      <c r="E7" s="151">
        <f>IF('参加者名簿'!J7&lt;&gt;"",'参加者名簿'!J7,"")</f>
      </c>
      <c r="F7" s="57"/>
      <c r="G7" s="58"/>
      <c r="H7" s="58"/>
      <c r="I7" s="58"/>
      <c r="J7" s="58"/>
      <c r="K7" s="58"/>
      <c r="L7" s="58"/>
      <c r="M7" s="58"/>
      <c r="N7" s="58"/>
      <c r="O7" s="59"/>
      <c r="P7" s="68">
        <f>IF($C7&lt;&gt;"",AC7,"")</f>
      </c>
      <c r="Q7" s="69">
        <f>IF($C7&lt;&gt;"",AD7,"")</f>
      </c>
      <c r="R7" s="69">
        <f>IF($C7&lt;&gt;"",AE7,"")</f>
      </c>
      <c r="S7" s="69">
        <f>IF($C7&lt;&gt;"",AF7,"")</f>
      </c>
      <c r="T7" s="69">
        <f>IF($C7&lt;&gt;"",AG7,"")</f>
      </c>
      <c r="U7" s="52">
        <f>IF($C7&lt;&gt;"",SUM(P7:T7),"")</f>
      </c>
      <c r="V7" s="11"/>
      <c r="W7" s="11"/>
      <c r="X7" s="4" t="s">
        <v>21</v>
      </c>
      <c r="Y7" s="4" t="s">
        <v>121</v>
      </c>
      <c r="Z7" s="4"/>
      <c r="AA7">
        <f>COUNTIF(F7:M7,"○")</f>
        <v>0</v>
      </c>
      <c r="AB7">
        <f aca="true" t="shared" si="0" ref="AB7:AB38">IF(E7&lt;&gt;"",0,1)</f>
        <v>1</v>
      </c>
      <c r="AC7">
        <f>IF(AA7&gt;0,AB7*5000,0)</f>
        <v>0</v>
      </c>
      <c r="AD7">
        <f>IF(AA7&gt;0,(AA7-AB7)*3000,0)</f>
        <v>0</v>
      </c>
      <c r="AE7">
        <f>COUNTIF(N7:O7,"○")*2500</f>
        <v>0</v>
      </c>
      <c r="AF7" s="4">
        <f>IF(D7="なし",1000,0)</f>
        <v>0</v>
      </c>
      <c r="AG7" s="177">
        <f>IF($E7&lt;&gt;"",0,3000)</f>
        <v>3000</v>
      </c>
    </row>
    <row r="8" spans="2:33" ht="19.5" customHeight="1">
      <c r="B8" s="15">
        <f aca="true" t="shared" si="1" ref="B8:B39">B7+1</f>
        <v>2</v>
      </c>
      <c r="C8" s="47">
        <f>'参加者名簿'!AA8</f>
      </c>
      <c r="D8" s="48">
        <f>IF('参加者名簿'!I8="","",'参加者名簿'!I8)</f>
      </c>
      <c r="E8" s="152">
        <f>IF('参加者名簿'!J8&lt;&gt;"",'参加者名簿'!J8,"")</f>
      </c>
      <c r="F8" s="60"/>
      <c r="G8" s="61"/>
      <c r="H8" s="61"/>
      <c r="I8" s="61"/>
      <c r="J8" s="61"/>
      <c r="K8" s="61"/>
      <c r="L8" s="61"/>
      <c r="M8" s="61"/>
      <c r="N8" s="61"/>
      <c r="O8" s="62"/>
      <c r="P8" s="70">
        <f aca="true" t="shared" si="2" ref="P8:P56">IF($C8&lt;&gt;"",AC8,"")</f>
      </c>
      <c r="Q8" s="71">
        <f aca="true" t="shared" si="3" ref="Q8:Q56">IF($C8&lt;&gt;"",AD8,"")</f>
      </c>
      <c r="R8" s="71">
        <f aca="true" t="shared" si="4" ref="R8:R56">IF($C8&lt;&gt;"",AE8,"")</f>
      </c>
      <c r="S8" s="71">
        <f aca="true" t="shared" si="5" ref="S8:S56">IF($C8&lt;&gt;"",AF8,"")</f>
      </c>
      <c r="T8" s="71">
        <f aca="true" t="shared" si="6" ref="T8:T56">IF($C8&lt;&gt;"",AG8,"")</f>
      </c>
      <c r="U8" s="53">
        <f aca="true" t="shared" si="7" ref="U8:U56">IF($C8&lt;&gt;"",SUM(P8:T8),"")</f>
      </c>
      <c r="V8" s="12"/>
      <c r="W8" s="12"/>
      <c r="X8" s="4"/>
      <c r="Y8" s="4"/>
      <c r="Z8" s="4"/>
      <c r="AA8">
        <f aca="true" t="shared" si="8" ref="AA8:AA56">COUNTIF(F8:M8,"○")</f>
        <v>0</v>
      </c>
      <c r="AB8">
        <f t="shared" si="0"/>
        <v>1</v>
      </c>
      <c r="AC8">
        <f aca="true" t="shared" si="9" ref="AC8:AC56">IF(AA8&gt;0,AB8*5000,0)</f>
        <v>0</v>
      </c>
      <c r="AD8">
        <f aca="true" t="shared" si="10" ref="AD8:AD56">IF(AA8&gt;0,(AA8-AB8)*3000,0)</f>
        <v>0</v>
      </c>
      <c r="AE8">
        <f aca="true" t="shared" si="11" ref="AE8:AE56">COUNTIF(N8:O8,"○")*2500</f>
        <v>0</v>
      </c>
      <c r="AF8" s="4">
        <f aca="true" t="shared" si="12" ref="AF8:AF56">IF(D8="なし",1000,0)</f>
        <v>0</v>
      </c>
      <c r="AG8" s="178">
        <f aca="true" t="shared" si="13" ref="AG8:AG56">IF($E8&lt;&gt;"",0,3000)</f>
        <v>3000</v>
      </c>
    </row>
    <row r="9" spans="2:33" ht="19.5" customHeight="1">
      <c r="B9" s="15">
        <f t="shared" si="1"/>
        <v>3</v>
      </c>
      <c r="C9" s="47">
        <f>'参加者名簿'!AA9</f>
      </c>
      <c r="D9" s="48">
        <f>IF('参加者名簿'!I9="","",'参加者名簿'!I9)</f>
      </c>
      <c r="E9" s="152">
        <f>IF('参加者名簿'!J9&lt;&gt;"",'参加者名簿'!J9,"")</f>
      </c>
      <c r="F9" s="60"/>
      <c r="G9" s="61"/>
      <c r="H9" s="61"/>
      <c r="I9" s="61"/>
      <c r="J9" s="61"/>
      <c r="K9" s="61"/>
      <c r="L9" s="61"/>
      <c r="M9" s="61"/>
      <c r="N9" s="61"/>
      <c r="O9" s="62"/>
      <c r="P9" s="70">
        <f t="shared" si="2"/>
      </c>
      <c r="Q9" s="71">
        <f t="shared" si="3"/>
      </c>
      <c r="R9" s="71">
        <f t="shared" si="4"/>
      </c>
      <c r="S9" s="71">
        <f t="shared" si="5"/>
      </c>
      <c r="T9" s="71">
        <f t="shared" si="6"/>
      </c>
      <c r="U9" s="53">
        <f t="shared" si="7"/>
      </c>
      <c r="V9" s="12"/>
      <c r="W9" s="12"/>
      <c r="X9" s="4"/>
      <c r="Y9" s="4"/>
      <c r="Z9" s="4"/>
      <c r="AA9">
        <f t="shared" si="8"/>
        <v>0</v>
      </c>
      <c r="AB9">
        <f t="shared" si="0"/>
        <v>1</v>
      </c>
      <c r="AC9">
        <f t="shared" si="9"/>
        <v>0</v>
      </c>
      <c r="AD9">
        <f t="shared" si="10"/>
        <v>0</v>
      </c>
      <c r="AE9">
        <f t="shared" si="11"/>
        <v>0</v>
      </c>
      <c r="AF9" s="4">
        <f t="shared" si="12"/>
        <v>0</v>
      </c>
      <c r="AG9" s="178">
        <f t="shared" si="13"/>
        <v>3000</v>
      </c>
    </row>
    <row r="10" spans="2:33" ht="19.5" customHeight="1">
      <c r="B10" s="15">
        <f t="shared" si="1"/>
        <v>4</v>
      </c>
      <c r="C10" s="47">
        <f>'参加者名簿'!AA10</f>
      </c>
      <c r="D10" s="48">
        <f>IF('参加者名簿'!I10="","",'参加者名簿'!I10)</f>
      </c>
      <c r="E10" s="152">
        <f>IF('参加者名簿'!J10&lt;&gt;"",'参加者名簿'!J10,"")</f>
      </c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70">
        <f t="shared" si="2"/>
      </c>
      <c r="Q10" s="71">
        <f t="shared" si="3"/>
      </c>
      <c r="R10" s="71">
        <f t="shared" si="4"/>
      </c>
      <c r="S10" s="71">
        <f t="shared" si="5"/>
      </c>
      <c r="T10" s="71">
        <f t="shared" si="6"/>
      </c>
      <c r="U10" s="53">
        <f t="shared" si="7"/>
      </c>
      <c r="V10" s="12"/>
      <c r="W10" s="12"/>
      <c r="X10" s="4"/>
      <c r="Y10" s="4"/>
      <c r="Z10" s="4"/>
      <c r="AA10">
        <f t="shared" si="8"/>
        <v>0</v>
      </c>
      <c r="AB10">
        <f t="shared" si="0"/>
        <v>1</v>
      </c>
      <c r="AC10">
        <f t="shared" si="9"/>
        <v>0</v>
      </c>
      <c r="AD10">
        <f t="shared" si="10"/>
        <v>0</v>
      </c>
      <c r="AE10">
        <f t="shared" si="11"/>
        <v>0</v>
      </c>
      <c r="AF10" s="4">
        <f t="shared" si="12"/>
        <v>0</v>
      </c>
      <c r="AG10" s="178">
        <f t="shared" si="13"/>
        <v>3000</v>
      </c>
    </row>
    <row r="11" spans="2:33" ht="19.5" customHeight="1">
      <c r="B11" s="15">
        <f t="shared" si="1"/>
        <v>5</v>
      </c>
      <c r="C11" s="47">
        <f>'参加者名簿'!AA11</f>
      </c>
      <c r="D11" s="48">
        <f>IF('参加者名簿'!I11="","",'参加者名簿'!I11)</f>
      </c>
      <c r="E11" s="152">
        <f>IF('参加者名簿'!J11&lt;&gt;"",'参加者名簿'!J11,"")</f>
      </c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70">
        <f t="shared" si="2"/>
      </c>
      <c r="Q11" s="71">
        <f t="shared" si="3"/>
      </c>
      <c r="R11" s="71">
        <f t="shared" si="4"/>
      </c>
      <c r="S11" s="71">
        <f t="shared" si="5"/>
      </c>
      <c r="T11" s="71">
        <f t="shared" si="6"/>
      </c>
      <c r="U11" s="53">
        <f t="shared" si="7"/>
      </c>
      <c r="V11" s="12"/>
      <c r="W11" s="12"/>
      <c r="X11" s="4"/>
      <c r="Y11" s="4"/>
      <c r="Z11" s="4"/>
      <c r="AA11">
        <f t="shared" si="8"/>
        <v>0</v>
      </c>
      <c r="AB11">
        <f t="shared" si="0"/>
        <v>1</v>
      </c>
      <c r="AC11">
        <f t="shared" si="9"/>
        <v>0</v>
      </c>
      <c r="AD11">
        <f t="shared" si="10"/>
        <v>0</v>
      </c>
      <c r="AE11">
        <f t="shared" si="11"/>
        <v>0</v>
      </c>
      <c r="AF11" s="4">
        <f t="shared" si="12"/>
        <v>0</v>
      </c>
      <c r="AG11" s="178">
        <f t="shared" si="13"/>
        <v>3000</v>
      </c>
    </row>
    <row r="12" spans="2:33" ht="19.5" customHeight="1">
      <c r="B12" s="15">
        <f t="shared" si="1"/>
        <v>6</v>
      </c>
      <c r="C12" s="47">
        <f>'参加者名簿'!AA12</f>
      </c>
      <c r="D12" s="48">
        <f>IF('参加者名簿'!I12="","",'参加者名簿'!I12)</f>
      </c>
      <c r="E12" s="152">
        <f>IF('参加者名簿'!J12&lt;&gt;"",'参加者名簿'!J12,"")</f>
      </c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70">
        <f t="shared" si="2"/>
      </c>
      <c r="Q12" s="71">
        <f t="shared" si="3"/>
      </c>
      <c r="R12" s="71">
        <f t="shared" si="4"/>
      </c>
      <c r="S12" s="71">
        <f t="shared" si="5"/>
      </c>
      <c r="T12" s="71">
        <f t="shared" si="6"/>
      </c>
      <c r="U12" s="53">
        <f t="shared" si="7"/>
      </c>
      <c r="V12" s="12"/>
      <c r="W12" s="12"/>
      <c r="X12" s="4"/>
      <c r="Y12" s="4"/>
      <c r="Z12" s="4"/>
      <c r="AA12">
        <f t="shared" si="8"/>
        <v>0</v>
      </c>
      <c r="AB12">
        <f t="shared" si="0"/>
        <v>1</v>
      </c>
      <c r="AC12">
        <f t="shared" si="9"/>
        <v>0</v>
      </c>
      <c r="AD12">
        <f t="shared" si="10"/>
        <v>0</v>
      </c>
      <c r="AE12">
        <f t="shared" si="11"/>
        <v>0</v>
      </c>
      <c r="AF12" s="4">
        <f t="shared" si="12"/>
        <v>0</v>
      </c>
      <c r="AG12" s="178">
        <f t="shared" si="13"/>
        <v>3000</v>
      </c>
    </row>
    <row r="13" spans="2:33" ht="19.5" customHeight="1">
      <c r="B13" s="15">
        <f t="shared" si="1"/>
        <v>7</v>
      </c>
      <c r="C13" s="47">
        <f>'参加者名簿'!AA13</f>
      </c>
      <c r="D13" s="48">
        <f>IF('参加者名簿'!I13="","",'参加者名簿'!I13)</f>
      </c>
      <c r="E13" s="152">
        <f>IF('参加者名簿'!J13&lt;&gt;"",'参加者名簿'!J13,"")</f>
      </c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70">
        <f t="shared" si="2"/>
      </c>
      <c r="Q13" s="71">
        <f t="shared" si="3"/>
      </c>
      <c r="R13" s="71">
        <f t="shared" si="4"/>
      </c>
      <c r="S13" s="71">
        <f t="shared" si="5"/>
      </c>
      <c r="T13" s="71">
        <f t="shared" si="6"/>
      </c>
      <c r="U13" s="53">
        <f t="shared" si="7"/>
      </c>
      <c r="V13" s="12"/>
      <c r="W13" s="12"/>
      <c r="X13" s="4"/>
      <c r="Y13" s="4"/>
      <c r="Z13" s="4"/>
      <c r="AA13">
        <f t="shared" si="8"/>
        <v>0</v>
      </c>
      <c r="AB13">
        <f t="shared" si="0"/>
        <v>1</v>
      </c>
      <c r="AC13">
        <f t="shared" si="9"/>
        <v>0</v>
      </c>
      <c r="AD13">
        <f t="shared" si="10"/>
        <v>0</v>
      </c>
      <c r="AE13">
        <f t="shared" si="11"/>
        <v>0</v>
      </c>
      <c r="AF13" s="4">
        <f t="shared" si="12"/>
        <v>0</v>
      </c>
      <c r="AG13" s="178">
        <f t="shared" si="13"/>
        <v>3000</v>
      </c>
    </row>
    <row r="14" spans="2:33" ht="19.5" customHeight="1">
      <c r="B14" s="15">
        <f t="shared" si="1"/>
        <v>8</v>
      </c>
      <c r="C14" s="47">
        <f>'参加者名簿'!AA14</f>
      </c>
      <c r="D14" s="48">
        <f>IF('参加者名簿'!I14="","",'参加者名簿'!I14)</f>
      </c>
      <c r="E14" s="152">
        <f>IF('参加者名簿'!J14&lt;&gt;"",'参加者名簿'!J14,"")</f>
      </c>
      <c r="F14" s="60"/>
      <c r="G14" s="61"/>
      <c r="H14" s="61"/>
      <c r="I14" s="61"/>
      <c r="J14" s="61"/>
      <c r="K14" s="61"/>
      <c r="L14" s="61"/>
      <c r="M14" s="61"/>
      <c r="N14" s="61"/>
      <c r="O14" s="62"/>
      <c r="P14" s="70">
        <f t="shared" si="2"/>
      </c>
      <c r="Q14" s="71">
        <f t="shared" si="3"/>
      </c>
      <c r="R14" s="71">
        <f t="shared" si="4"/>
      </c>
      <c r="S14" s="71">
        <f t="shared" si="5"/>
      </c>
      <c r="T14" s="71">
        <f t="shared" si="6"/>
      </c>
      <c r="U14" s="53">
        <f t="shared" si="7"/>
      </c>
      <c r="V14" s="12"/>
      <c r="W14" s="12"/>
      <c r="X14" s="4"/>
      <c r="Y14" s="4"/>
      <c r="Z14" s="4"/>
      <c r="AA14">
        <f t="shared" si="8"/>
        <v>0</v>
      </c>
      <c r="AB14">
        <f t="shared" si="0"/>
        <v>1</v>
      </c>
      <c r="AC14">
        <f t="shared" si="9"/>
        <v>0</v>
      </c>
      <c r="AD14">
        <f t="shared" si="10"/>
        <v>0</v>
      </c>
      <c r="AE14">
        <f t="shared" si="11"/>
        <v>0</v>
      </c>
      <c r="AF14" s="4">
        <f t="shared" si="12"/>
        <v>0</v>
      </c>
      <c r="AG14" s="178">
        <f t="shared" si="13"/>
        <v>3000</v>
      </c>
    </row>
    <row r="15" spans="2:33" ht="19.5" customHeight="1">
      <c r="B15" s="15">
        <f t="shared" si="1"/>
        <v>9</v>
      </c>
      <c r="C15" s="47">
        <f>'参加者名簿'!AA15</f>
      </c>
      <c r="D15" s="48">
        <f>IF('参加者名簿'!I15="","",'参加者名簿'!I15)</f>
      </c>
      <c r="E15" s="152">
        <f>IF('参加者名簿'!J15&lt;&gt;"",'参加者名簿'!J15,"")</f>
      </c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70">
        <f t="shared" si="2"/>
      </c>
      <c r="Q15" s="71">
        <f t="shared" si="3"/>
      </c>
      <c r="R15" s="71">
        <f t="shared" si="4"/>
      </c>
      <c r="S15" s="71">
        <f t="shared" si="5"/>
      </c>
      <c r="T15" s="71">
        <f t="shared" si="6"/>
      </c>
      <c r="U15" s="53">
        <f t="shared" si="7"/>
      </c>
      <c r="V15" s="12"/>
      <c r="W15" s="12"/>
      <c r="X15" s="4"/>
      <c r="Y15" s="4"/>
      <c r="Z15" s="4"/>
      <c r="AA15">
        <f t="shared" si="8"/>
        <v>0</v>
      </c>
      <c r="AB15">
        <f t="shared" si="0"/>
        <v>1</v>
      </c>
      <c r="AC15">
        <f t="shared" si="9"/>
        <v>0</v>
      </c>
      <c r="AD15">
        <f t="shared" si="10"/>
        <v>0</v>
      </c>
      <c r="AE15">
        <f t="shared" si="11"/>
        <v>0</v>
      </c>
      <c r="AF15" s="4">
        <f t="shared" si="12"/>
        <v>0</v>
      </c>
      <c r="AG15" s="178">
        <f t="shared" si="13"/>
        <v>3000</v>
      </c>
    </row>
    <row r="16" spans="2:33" ht="19.5" customHeight="1">
      <c r="B16" s="15">
        <f t="shared" si="1"/>
        <v>10</v>
      </c>
      <c r="C16" s="47">
        <f>'参加者名簿'!AA16</f>
      </c>
      <c r="D16" s="48">
        <f>IF('参加者名簿'!I16="","",'参加者名簿'!I16)</f>
      </c>
      <c r="E16" s="152">
        <f>IF('参加者名簿'!J16&lt;&gt;"",'参加者名簿'!J16,"")</f>
      </c>
      <c r="F16" s="60"/>
      <c r="G16" s="61"/>
      <c r="H16" s="61"/>
      <c r="I16" s="61"/>
      <c r="J16" s="61"/>
      <c r="K16" s="61"/>
      <c r="L16" s="61"/>
      <c r="M16" s="61"/>
      <c r="N16" s="61"/>
      <c r="O16" s="62"/>
      <c r="P16" s="70">
        <f t="shared" si="2"/>
      </c>
      <c r="Q16" s="71">
        <f t="shared" si="3"/>
      </c>
      <c r="R16" s="71">
        <f t="shared" si="4"/>
      </c>
      <c r="S16" s="71">
        <f t="shared" si="5"/>
      </c>
      <c r="T16" s="71">
        <f t="shared" si="6"/>
      </c>
      <c r="U16" s="53">
        <f t="shared" si="7"/>
      </c>
      <c r="V16" s="12"/>
      <c r="W16" s="12"/>
      <c r="X16" s="4"/>
      <c r="Y16" s="4"/>
      <c r="Z16" s="4"/>
      <c r="AA16">
        <f t="shared" si="8"/>
        <v>0</v>
      </c>
      <c r="AB16">
        <f t="shared" si="0"/>
        <v>1</v>
      </c>
      <c r="AC16">
        <f t="shared" si="9"/>
        <v>0</v>
      </c>
      <c r="AD16">
        <f t="shared" si="10"/>
        <v>0</v>
      </c>
      <c r="AE16">
        <f t="shared" si="11"/>
        <v>0</v>
      </c>
      <c r="AF16" s="4">
        <f t="shared" si="12"/>
        <v>0</v>
      </c>
      <c r="AG16" s="178">
        <f t="shared" si="13"/>
        <v>3000</v>
      </c>
    </row>
    <row r="17" spans="2:33" ht="19.5" customHeight="1">
      <c r="B17" s="15">
        <f t="shared" si="1"/>
        <v>11</v>
      </c>
      <c r="C17" s="47">
        <f>'参加者名簿'!AA17</f>
      </c>
      <c r="D17" s="48">
        <f>IF('参加者名簿'!I17="","",'参加者名簿'!I17)</f>
      </c>
      <c r="E17" s="152">
        <f>IF('参加者名簿'!J17&lt;&gt;"",'参加者名簿'!J17,"")</f>
      </c>
      <c r="F17" s="60"/>
      <c r="G17" s="61"/>
      <c r="H17" s="61"/>
      <c r="I17" s="61"/>
      <c r="J17" s="61"/>
      <c r="K17" s="61"/>
      <c r="L17" s="61"/>
      <c r="M17" s="61"/>
      <c r="N17" s="61"/>
      <c r="O17" s="62"/>
      <c r="P17" s="70">
        <f t="shared" si="2"/>
      </c>
      <c r="Q17" s="71">
        <f t="shared" si="3"/>
      </c>
      <c r="R17" s="71">
        <f t="shared" si="4"/>
      </c>
      <c r="S17" s="71">
        <f t="shared" si="5"/>
      </c>
      <c r="T17" s="71">
        <f t="shared" si="6"/>
      </c>
      <c r="U17" s="53">
        <f t="shared" si="7"/>
      </c>
      <c r="V17" s="12"/>
      <c r="W17" s="12"/>
      <c r="X17" s="4"/>
      <c r="Y17" s="4"/>
      <c r="Z17" s="4"/>
      <c r="AA17">
        <f t="shared" si="8"/>
        <v>0</v>
      </c>
      <c r="AB17">
        <f t="shared" si="0"/>
        <v>1</v>
      </c>
      <c r="AC17">
        <f t="shared" si="9"/>
        <v>0</v>
      </c>
      <c r="AD17">
        <f t="shared" si="10"/>
        <v>0</v>
      </c>
      <c r="AE17">
        <f t="shared" si="11"/>
        <v>0</v>
      </c>
      <c r="AF17" s="4">
        <f t="shared" si="12"/>
        <v>0</v>
      </c>
      <c r="AG17" s="178">
        <f t="shared" si="13"/>
        <v>3000</v>
      </c>
    </row>
    <row r="18" spans="2:33" ht="19.5" customHeight="1">
      <c r="B18" s="15">
        <f t="shared" si="1"/>
        <v>12</v>
      </c>
      <c r="C18" s="47">
        <f>'参加者名簿'!AA18</f>
      </c>
      <c r="D18" s="48">
        <f>IF('参加者名簿'!I18="","",'参加者名簿'!I18)</f>
      </c>
      <c r="E18" s="152">
        <f>IF('参加者名簿'!J18&lt;&gt;"",'参加者名簿'!J18,"")</f>
      </c>
      <c r="F18" s="60"/>
      <c r="G18" s="61"/>
      <c r="H18" s="61"/>
      <c r="I18" s="61"/>
      <c r="J18" s="61"/>
      <c r="K18" s="61"/>
      <c r="L18" s="61"/>
      <c r="M18" s="61"/>
      <c r="N18" s="61"/>
      <c r="O18" s="62"/>
      <c r="P18" s="70">
        <f t="shared" si="2"/>
      </c>
      <c r="Q18" s="71">
        <f t="shared" si="3"/>
      </c>
      <c r="R18" s="71">
        <f t="shared" si="4"/>
      </c>
      <c r="S18" s="71">
        <f t="shared" si="5"/>
      </c>
      <c r="T18" s="71">
        <f t="shared" si="6"/>
      </c>
      <c r="U18" s="53">
        <f t="shared" si="7"/>
      </c>
      <c r="V18" s="12"/>
      <c r="W18" s="12"/>
      <c r="X18" s="4"/>
      <c r="Y18" s="4"/>
      <c r="Z18" s="4"/>
      <c r="AA18">
        <f t="shared" si="8"/>
        <v>0</v>
      </c>
      <c r="AB18">
        <f t="shared" si="0"/>
        <v>1</v>
      </c>
      <c r="AC18">
        <f t="shared" si="9"/>
        <v>0</v>
      </c>
      <c r="AD18">
        <f t="shared" si="10"/>
        <v>0</v>
      </c>
      <c r="AE18">
        <f t="shared" si="11"/>
        <v>0</v>
      </c>
      <c r="AF18" s="4">
        <f t="shared" si="12"/>
        <v>0</v>
      </c>
      <c r="AG18" s="178">
        <f t="shared" si="13"/>
        <v>3000</v>
      </c>
    </row>
    <row r="19" spans="2:33" ht="19.5" customHeight="1">
      <c r="B19" s="15">
        <f t="shared" si="1"/>
        <v>13</v>
      </c>
      <c r="C19" s="47">
        <f>'参加者名簿'!AA19</f>
      </c>
      <c r="D19" s="48">
        <f>IF('参加者名簿'!I19="","",'参加者名簿'!I19)</f>
      </c>
      <c r="E19" s="152">
        <f>IF('参加者名簿'!J19&lt;&gt;"",'参加者名簿'!J19,"")</f>
      </c>
      <c r="F19" s="60"/>
      <c r="G19" s="61"/>
      <c r="H19" s="61"/>
      <c r="I19" s="61"/>
      <c r="J19" s="61"/>
      <c r="K19" s="61"/>
      <c r="L19" s="61"/>
      <c r="M19" s="61"/>
      <c r="N19" s="61"/>
      <c r="O19" s="62"/>
      <c r="P19" s="70">
        <f t="shared" si="2"/>
      </c>
      <c r="Q19" s="71">
        <f t="shared" si="3"/>
      </c>
      <c r="R19" s="71">
        <f t="shared" si="4"/>
      </c>
      <c r="S19" s="71">
        <f t="shared" si="5"/>
      </c>
      <c r="T19" s="71">
        <f t="shared" si="6"/>
      </c>
      <c r="U19" s="53">
        <f t="shared" si="7"/>
      </c>
      <c r="V19" s="12"/>
      <c r="W19" s="12"/>
      <c r="X19" s="4"/>
      <c r="Y19" s="4"/>
      <c r="Z19" s="4"/>
      <c r="AA19">
        <f t="shared" si="8"/>
        <v>0</v>
      </c>
      <c r="AB19">
        <f t="shared" si="0"/>
        <v>1</v>
      </c>
      <c r="AC19">
        <f t="shared" si="9"/>
        <v>0</v>
      </c>
      <c r="AD19">
        <f t="shared" si="10"/>
        <v>0</v>
      </c>
      <c r="AE19">
        <f t="shared" si="11"/>
        <v>0</v>
      </c>
      <c r="AF19" s="4">
        <f t="shared" si="12"/>
        <v>0</v>
      </c>
      <c r="AG19" s="178">
        <f t="shared" si="13"/>
        <v>3000</v>
      </c>
    </row>
    <row r="20" spans="2:33" ht="19.5" customHeight="1">
      <c r="B20" s="15">
        <f t="shared" si="1"/>
        <v>14</v>
      </c>
      <c r="C20" s="47">
        <f>'参加者名簿'!AA20</f>
      </c>
      <c r="D20" s="48">
        <f>IF('参加者名簿'!I20="","",'参加者名簿'!I20)</f>
      </c>
      <c r="E20" s="152">
        <f>IF('参加者名簿'!J20&lt;&gt;"",'参加者名簿'!J20,"")</f>
      </c>
      <c r="F20" s="60"/>
      <c r="G20" s="61"/>
      <c r="H20" s="61"/>
      <c r="I20" s="61"/>
      <c r="J20" s="61"/>
      <c r="K20" s="61"/>
      <c r="L20" s="61"/>
      <c r="M20" s="61"/>
      <c r="N20" s="61"/>
      <c r="O20" s="62"/>
      <c r="P20" s="70">
        <f t="shared" si="2"/>
      </c>
      <c r="Q20" s="71">
        <f t="shared" si="3"/>
      </c>
      <c r="R20" s="71">
        <f t="shared" si="4"/>
      </c>
      <c r="S20" s="71">
        <f t="shared" si="5"/>
      </c>
      <c r="T20" s="71">
        <f t="shared" si="6"/>
      </c>
      <c r="U20" s="53">
        <f t="shared" si="7"/>
      </c>
      <c r="V20" s="12"/>
      <c r="W20" s="12"/>
      <c r="X20" s="4"/>
      <c r="Y20" s="4"/>
      <c r="Z20" s="4"/>
      <c r="AA20">
        <f t="shared" si="8"/>
        <v>0</v>
      </c>
      <c r="AB20">
        <f t="shared" si="0"/>
        <v>1</v>
      </c>
      <c r="AC20">
        <f t="shared" si="9"/>
        <v>0</v>
      </c>
      <c r="AD20">
        <f t="shared" si="10"/>
        <v>0</v>
      </c>
      <c r="AE20">
        <f t="shared" si="11"/>
        <v>0</v>
      </c>
      <c r="AF20" s="4">
        <f t="shared" si="12"/>
        <v>0</v>
      </c>
      <c r="AG20" s="178">
        <f t="shared" si="13"/>
        <v>3000</v>
      </c>
    </row>
    <row r="21" spans="2:33" ht="19.5" customHeight="1">
      <c r="B21" s="15">
        <f t="shared" si="1"/>
        <v>15</v>
      </c>
      <c r="C21" s="47">
        <f>'参加者名簿'!AA21</f>
      </c>
      <c r="D21" s="48">
        <f>IF('参加者名簿'!I21="","",'参加者名簿'!I21)</f>
      </c>
      <c r="E21" s="152">
        <f>IF('参加者名簿'!J21&lt;&gt;"",'参加者名簿'!J21,"")</f>
      </c>
      <c r="F21" s="60"/>
      <c r="G21" s="61"/>
      <c r="H21" s="61"/>
      <c r="I21" s="61"/>
      <c r="J21" s="61"/>
      <c r="K21" s="61"/>
      <c r="L21" s="61"/>
      <c r="M21" s="61"/>
      <c r="N21" s="61"/>
      <c r="O21" s="62"/>
      <c r="P21" s="70">
        <f t="shared" si="2"/>
      </c>
      <c r="Q21" s="71">
        <f t="shared" si="3"/>
      </c>
      <c r="R21" s="71">
        <f t="shared" si="4"/>
      </c>
      <c r="S21" s="71">
        <f t="shared" si="5"/>
      </c>
      <c r="T21" s="71">
        <f t="shared" si="6"/>
      </c>
      <c r="U21" s="53">
        <f t="shared" si="7"/>
      </c>
      <c r="V21" s="12"/>
      <c r="W21" s="12"/>
      <c r="X21" s="4"/>
      <c r="Y21" s="4"/>
      <c r="Z21" s="4"/>
      <c r="AA21">
        <f t="shared" si="8"/>
        <v>0</v>
      </c>
      <c r="AB21">
        <f t="shared" si="0"/>
        <v>1</v>
      </c>
      <c r="AC21">
        <f t="shared" si="9"/>
        <v>0</v>
      </c>
      <c r="AD21">
        <f t="shared" si="10"/>
        <v>0</v>
      </c>
      <c r="AE21">
        <f t="shared" si="11"/>
        <v>0</v>
      </c>
      <c r="AF21" s="4">
        <f t="shared" si="12"/>
        <v>0</v>
      </c>
      <c r="AG21" s="178">
        <f t="shared" si="13"/>
        <v>3000</v>
      </c>
    </row>
    <row r="22" spans="2:33" ht="19.5" customHeight="1">
      <c r="B22" s="15">
        <f t="shared" si="1"/>
        <v>16</v>
      </c>
      <c r="C22" s="47">
        <f>'参加者名簿'!AA22</f>
      </c>
      <c r="D22" s="48">
        <f>IF('参加者名簿'!I22="","",'参加者名簿'!I22)</f>
      </c>
      <c r="E22" s="152">
        <f>IF('参加者名簿'!J22&lt;&gt;"",'参加者名簿'!J22,"")</f>
      </c>
      <c r="F22" s="60"/>
      <c r="G22" s="61"/>
      <c r="H22" s="61"/>
      <c r="I22" s="61"/>
      <c r="J22" s="61"/>
      <c r="K22" s="61"/>
      <c r="L22" s="61"/>
      <c r="M22" s="61"/>
      <c r="N22" s="61"/>
      <c r="O22" s="62"/>
      <c r="P22" s="70">
        <f t="shared" si="2"/>
      </c>
      <c r="Q22" s="71">
        <f t="shared" si="3"/>
      </c>
      <c r="R22" s="71">
        <f t="shared" si="4"/>
      </c>
      <c r="S22" s="71">
        <f t="shared" si="5"/>
      </c>
      <c r="T22" s="71">
        <f t="shared" si="6"/>
      </c>
      <c r="U22" s="53">
        <f t="shared" si="7"/>
      </c>
      <c r="V22" s="12"/>
      <c r="W22" s="12"/>
      <c r="X22" s="4"/>
      <c r="Y22" s="4"/>
      <c r="Z22" s="4"/>
      <c r="AA22">
        <f t="shared" si="8"/>
        <v>0</v>
      </c>
      <c r="AB22">
        <f t="shared" si="0"/>
        <v>1</v>
      </c>
      <c r="AC22">
        <f t="shared" si="9"/>
        <v>0</v>
      </c>
      <c r="AD22">
        <f t="shared" si="10"/>
        <v>0</v>
      </c>
      <c r="AE22">
        <f t="shared" si="11"/>
        <v>0</v>
      </c>
      <c r="AF22" s="4">
        <f t="shared" si="12"/>
        <v>0</v>
      </c>
      <c r="AG22" s="178">
        <f t="shared" si="13"/>
        <v>3000</v>
      </c>
    </row>
    <row r="23" spans="2:33" ht="19.5" customHeight="1">
      <c r="B23" s="15">
        <f t="shared" si="1"/>
        <v>17</v>
      </c>
      <c r="C23" s="47">
        <f>'参加者名簿'!AA23</f>
      </c>
      <c r="D23" s="48">
        <f>IF('参加者名簿'!I23="","",'参加者名簿'!I23)</f>
      </c>
      <c r="E23" s="152">
        <f>IF('参加者名簿'!J23&lt;&gt;"",'参加者名簿'!J23,"")</f>
      </c>
      <c r="F23" s="60"/>
      <c r="G23" s="61"/>
      <c r="H23" s="61"/>
      <c r="I23" s="61"/>
      <c r="J23" s="61"/>
      <c r="K23" s="61"/>
      <c r="L23" s="61"/>
      <c r="M23" s="61"/>
      <c r="N23" s="61"/>
      <c r="O23" s="62"/>
      <c r="P23" s="70">
        <f t="shared" si="2"/>
      </c>
      <c r="Q23" s="71">
        <f t="shared" si="3"/>
      </c>
      <c r="R23" s="71">
        <f t="shared" si="4"/>
      </c>
      <c r="S23" s="71">
        <f t="shared" si="5"/>
      </c>
      <c r="T23" s="71">
        <f t="shared" si="6"/>
      </c>
      <c r="U23" s="53">
        <f t="shared" si="7"/>
      </c>
      <c r="V23" s="12"/>
      <c r="W23" s="12"/>
      <c r="X23" s="4"/>
      <c r="Y23" s="4"/>
      <c r="Z23" s="4"/>
      <c r="AA23">
        <f t="shared" si="8"/>
        <v>0</v>
      </c>
      <c r="AB23">
        <f t="shared" si="0"/>
        <v>1</v>
      </c>
      <c r="AC23">
        <f t="shared" si="9"/>
        <v>0</v>
      </c>
      <c r="AD23">
        <f t="shared" si="10"/>
        <v>0</v>
      </c>
      <c r="AE23">
        <f t="shared" si="11"/>
        <v>0</v>
      </c>
      <c r="AF23" s="4">
        <f t="shared" si="12"/>
        <v>0</v>
      </c>
      <c r="AG23" s="178">
        <f t="shared" si="13"/>
        <v>3000</v>
      </c>
    </row>
    <row r="24" spans="2:33" ht="19.5" customHeight="1">
      <c r="B24" s="15">
        <f t="shared" si="1"/>
        <v>18</v>
      </c>
      <c r="C24" s="47">
        <f>'参加者名簿'!AA24</f>
      </c>
      <c r="D24" s="48">
        <f>IF('参加者名簿'!I24="","",'参加者名簿'!I24)</f>
      </c>
      <c r="E24" s="152">
        <f>IF('参加者名簿'!J24&lt;&gt;"",'参加者名簿'!J24,"")</f>
      </c>
      <c r="F24" s="60"/>
      <c r="G24" s="61"/>
      <c r="H24" s="61"/>
      <c r="I24" s="61"/>
      <c r="J24" s="61"/>
      <c r="K24" s="61"/>
      <c r="L24" s="61"/>
      <c r="M24" s="61"/>
      <c r="N24" s="61"/>
      <c r="O24" s="62"/>
      <c r="P24" s="70">
        <f t="shared" si="2"/>
      </c>
      <c r="Q24" s="71">
        <f t="shared" si="3"/>
      </c>
      <c r="R24" s="71">
        <f t="shared" si="4"/>
      </c>
      <c r="S24" s="71">
        <f t="shared" si="5"/>
      </c>
      <c r="T24" s="71">
        <f t="shared" si="6"/>
      </c>
      <c r="U24" s="53">
        <f t="shared" si="7"/>
      </c>
      <c r="V24" s="12"/>
      <c r="W24" s="12"/>
      <c r="X24" s="4"/>
      <c r="Y24" s="4"/>
      <c r="Z24" s="4"/>
      <c r="AA24">
        <f t="shared" si="8"/>
        <v>0</v>
      </c>
      <c r="AB24">
        <f t="shared" si="0"/>
        <v>1</v>
      </c>
      <c r="AC24">
        <f t="shared" si="9"/>
        <v>0</v>
      </c>
      <c r="AD24">
        <f t="shared" si="10"/>
        <v>0</v>
      </c>
      <c r="AE24">
        <f t="shared" si="11"/>
        <v>0</v>
      </c>
      <c r="AF24" s="4">
        <f t="shared" si="12"/>
        <v>0</v>
      </c>
      <c r="AG24" s="178">
        <f t="shared" si="13"/>
        <v>3000</v>
      </c>
    </row>
    <row r="25" spans="2:33" ht="19.5" customHeight="1">
      <c r="B25" s="15">
        <f t="shared" si="1"/>
        <v>19</v>
      </c>
      <c r="C25" s="47">
        <f>'参加者名簿'!AA25</f>
      </c>
      <c r="D25" s="48">
        <f>IF('参加者名簿'!I25="","",'参加者名簿'!I25)</f>
      </c>
      <c r="E25" s="152">
        <f>IF('参加者名簿'!J25&lt;&gt;"",'参加者名簿'!J25,"")</f>
      </c>
      <c r="F25" s="60"/>
      <c r="G25" s="61"/>
      <c r="H25" s="61"/>
      <c r="I25" s="61"/>
      <c r="J25" s="61"/>
      <c r="K25" s="61"/>
      <c r="L25" s="61"/>
      <c r="M25" s="61"/>
      <c r="N25" s="61"/>
      <c r="O25" s="62"/>
      <c r="P25" s="70">
        <f t="shared" si="2"/>
      </c>
      <c r="Q25" s="71">
        <f t="shared" si="3"/>
      </c>
      <c r="R25" s="71">
        <f t="shared" si="4"/>
      </c>
      <c r="S25" s="71">
        <f t="shared" si="5"/>
      </c>
      <c r="T25" s="71">
        <f t="shared" si="6"/>
      </c>
      <c r="U25" s="53">
        <f t="shared" si="7"/>
      </c>
      <c r="V25" s="12"/>
      <c r="W25" s="12"/>
      <c r="X25" s="4"/>
      <c r="Y25" s="4"/>
      <c r="Z25" s="4"/>
      <c r="AA25">
        <f t="shared" si="8"/>
        <v>0</v>
      </c>
      <c r="AB25">
        <f t="shared" si="0"/>
        <v>1</v>
      </c>
      <c r="AC25">
        <f t="shared" si="9"/>
        <v>0</v>
      </c>
      <c r="AD25">
        <f t="shared" si="10"/>
        <v>0</v>
      </c>
      <c r="AE25">
        <f t="shared" si="11"/>
        <v>0</v>
      </c>
      <c r="AF25" s="4">
        <f t="shared" si="12"/>
        <v>0</v>
      </c>
      <c r="AG25" s="178">
        <f t="shared" si="13"/>
        <v>3000</v>
      </c>
    </row>
    <row r="26" spans="2:33" ht="19.5" customHeight="1">
      <c r="B26" s="15">
        <f t="shared" si="1"/>
        <v>20</v>
      </c>
      <c r="C26" s="47">
        <f>'参加者名簿'!AA26</f>
      </c>
      <c r="D26" s="48">
        <f>IF('参加者名簿'!I26="","",'参加者名簿'!I26)</f>
      </c>
      <c r="E26" s="152">
        <f>IF('参加者名簿'!J26&lt;&gt;"",'参加者名簿'!J26,"")</f>
      </c>
      <c r="F26" s="60"/>
      <c r="G26" s="61"/>
      <c r="H26" s="61"/>
      <c r="I26" s="61"/>
      <c r="J26" s="61"/>
      <c r="K26" s="61"/>
      <c r="L26" s="61"/>
      <c r="M26" s="61"/>
      <c r="N26" s="61"/>
      <c r="O26" s="62"/>
      <c r="P26" s="70">
        <f t="shared" si="2"/>
      </c>
      <c r="Q26" s="71">
        <f t="shared" si="3"/>
      </c>
      <c r="R26" s="71">
        <f t="shared" si="4"/>
      </c>
      <c r="S26" s="71">
        <f t="shared" si="5"/>
      </c>
      <c r="T26" s="71">
        <f t="shared" si="6"/>
      </c>
      <c r="U26" s="53">
        <f t="shared" si="7"/>
      </c>
      <c r="V26" s="12"/>
      <c r="W26" s="12"/>
      <c r="X26" s="4"/>
      <c r="Y26" s="4"/>
      <c r="Z26" s="4"/>
      <c r="AA26">
        <f t="shared" si="8"/>
        <v>0</v>
      </c>
      <c r="AB26">
        <f t="shared" si="0"/>
        <v>1</v>
      </c>
      <c r="AC26">
        <f t="shared" si="9"/>
        <v>0</v>
      </c>
      <c r="AD26">
        <f t="shared" si="10"/>
        <v>0</v>
      </c>
      <c r="AE26">
        <f t="shared" si="11"/>
        <v>0</v>
      </c>
      <c r="AF26" s="4">
        <f t="shared" si="12"/>
        <v>0</v>
      </c>
      <c r="AG26" s="178">
        <f t="shared" si="13"/>
        <v>3000</v>
      </c>
    </row>
    <row r="27" spans="2:33" ht="19.5" customHeight="1">
      <c r="B27" s="15">
        <f t="shared" si="1"/>
        <v>21</v>
      </c>
      <c r="C27" s="47">
        <f>'参加者名簿'!AA27</f>
      </c>
      <c r="D27" s="48">
        <f>IF('参加者名簿'!I27="","",'参加者名簿'!I27)</f>
      </c>
      <c r="E27" s="152">
        <f>IF('参加者名簿'!J27&lt;&gt;"",'参加者名簿'!J27,"")</f>
      </c>
      <c r="F27" s="60"/>
      <c r="G27" s="61"/>
      <c r="H27" s="61"/>
      <c r="I27" s="61"/>
      <c r="J27" s="61"/>
      <c r="K27" s="61"/>
      <c r="L27" s="61"/>
      <c r="M27" s="61"/>
      <c r="N27" s="61"/>
      <c r="O27" s="62"/>
      <c r="P27" s="70">
        <f t="shared" si="2"/>
      </c>
      <c r="Q27" s="71">
        <f t="shared" si="3"/>
      </c>
      <c r="R27" s="71">
        <f>IF($C27&lt;&gt;"",AE27,"")</f>
      </c>
      <c r="S27" s="71">
        <f t="shared" si="5"/>
      </c>
      <c r="T27" s="71">
        <f t="shared" si="6"/>
      </c>
      <c r="U27" s="53">
        <f t="shared" si="7"/>
      </c>
      <c r="V27" s="12"/>
      <c r="W27" s="12"/>
      <c r="X27" s="4"/>
      <c r="Y27" s="4"/>
      <c r="Z27" s="4"/>
      <c r="AA27">
        <f t="shared" si="8"/>
        <v>0</v>
      </c>
      <c r="AB27">
        <f t="shared" si="0"/>
        <v>1</v>
      </c>
      <c r="AC27">
        <f t="shared" si="9"/>
        <v>0</v>
      </c>
      <c r="AD27">
        <f t="shared" si="10"/>
        <v>0</v>
      </c>
      <c r="AE27">
        <f t="shared" si="11"/>
        <v>0</v>
      </c>
      <c r="AF27" s="4">
        <f t="shared" si="12"/>
        <v>0</v>
      </c>
      <c r="AG27" s="178">
        <f t="shared" si="13"/>
        <v>3000</v>
      </c>
    </row>
    <row r="28" spans="2:33" ht="19.5" customHeight="1">
      <c r="B28" s="15">
        <f t="shared" si="1"/>
        <v>22</v>
      </c>
      <c r="C28" s="47">
        <f>'参加者名簿'!AA28</f>
      </c>
      <c r="D28" s="48">
        <f>IF('参加者名簿'!I28="","",'参加者名簿'!I28)</f>
      </c>
      <c r="E28" s="152">
        <f>IF('参加者名簿'!J28&lt;&gt;"",'参加者名簿'!J28,"")</f>
      </c>
      <c r="F28" s="60"/>
      <c r="G28" s="61"/>
      <c r="H28" s="61"/>
      <c r="I28" s="61"/>
      <c r="J28" s="61"/>
      <c r="K28" s="61"/>
      <c r="L28" s="61"/>
      <c r="M28" s="61"/>
      <c r="N28" s="61"/>
      <c r="O28" s="62"/>
      <c r="P28" s="70">
        <f t="shared" si="2"/>
      </c>
      <c r="Q28" s="71">
        <f t="shared" si="3"/>
      </c>
      <c r="R28" s="71">
        <f t="shared" si="4"/>
      </c>
      <c r="S28" s="71">
        <f t="shared" si="5"/>
      </c>
      <c r="T28" s="71">
        <f t="shared" si="6"/>
      </c>
      <c r="U28" s="53">
        <f t="shared" si="7"/>
      </c>
      <c r="V28" s="12"/>
      <c r="W28" s="12"/>
      <c r="X28" s="4"/>
      <c r="Y28" s="4"/>
      <c r="Z28" s="4"/>
      <c r="AA28">
        <f t="shared" si="8"/>
        <v>0</v>
      </c>
      <c r="AB28">
        <f t="shared" si="0"/>
        <v>1</v>
      </c>
      <c r="AC28">
        <f t="shared" si="9"/>
        <v>0</v>
      </c>
      <c r="AD28">
        <f t="shared" si="10"/>
        <v>0</v>
      </c>
      <c r="AE28">
        <f t="shared" si="11"/>
        <v>0</v>
      </c>
      <c r="AF28" s="4">
        <f t="shared" si="12"/>
        <v>0</v>
      </c>
      <c r="AG28" s="178">
        <f t="shared" si="13"/>
        <v>3000</v>
      </c>
    </row>
    <row r="29" spans="2:33" ht="19.5" customHeight="1">
      <c r="B29" s="15">
        <f t="shared" si="1"/>
        <v>23</v>
      </c>
      <c r="C29" s="47">
        <f>'参加者名簿'!AA29</f>
      </c>
      <c r="D29" s="48">
        <f>IF('参加者名簿'!I29="","",'参加者名簿'!I29)</f>
      </c>
      <c r="E29" s="152">
        <f>IF('参加者名簿'!J29&lt;&gt;"",'参加者名簿'!J29,"")</f>
      </c>
      <c r="F29" s="60"/>
      <c r="G29" s="61"/>
      <c r="H29" s="61"/>
      <c r="I29" s="61"/>
      <c r="J29" s="61"/>
      <c r="K29" s="61"/>
      <c r="L29" s="61"/>
      <c r="M29" s="61"/>
      <c r="N29" s="61"/>
      <c r="O29" s="62"/>
      <c r="P29" s="70">
        <f t="shared" si="2"/>
      </c>
      <c r="Q29" s="71">
        <f t="shared" si="3"/>
      </c>
      <c r="R29" s="71">
        <f t="shared" si="4"/>
      </c>
      <c r="S29" s="71">
        <f t="shared" si="5"/>
      </c>
      <c r="T29" s="71">
        <f t="shared" si="6"/>
      </c>
      <c r="U29" s="53">
        <f t="shared" si="7"/>
      </c>
      <c r="V29" s="12"/>
      <c r="W29" s="12"/>
      <c r="X29" s="4"/>
      <c r="Y29" s="4"/>
      <c r="Z29" s="4"/>
      <c r="AA29">
        <f t="shared" si="8"/>
        <v>0</v>
      </c>
      <c r="AB29">
        <f t="shared" si="0"/>
        <v>1</v>
      </c>
      <c r="AC29">
        <f t="shared" si="9"/>
        <v>0</v>
      </c>
      <c r="AD29">
        <f t="shared" si="10"/>
        <v>0</v>
      </c>
      <c r="AE29">
        <f t="shared" si="11"/>
        <v>0</v>
      </c>
      <c r="AF29" s="4">
        <f t="shared" si="12"/>
        <v>0</v>
      </c>
      <c r="AG29" s="178">
        <f t="shared" si="13"/>
        <v>3000</v>
      </c>
    </row>
    <row r="30" spans="2:33" ht="19.5" customHeight="1">
      <c r="B30" s="15">
        <f t="shared" si="1"/>
        <v>24</v>
      </c>
      <c r="C30" s="47">
        <f>'参加者名簿'!AA30</f>
      </c>
      <c r="D30" s="48">
        <f>IF('参加者名簿'!I30="","",'参加者名簿'!I30)</f>
      </c>
      <c r="E30" s="152">
        <f>IF('参加者名簿'!J30&lt;&gt;"",'参加者名簿'!J30,"")</f>
      </c>
      <c r="F30" s="60"/>
      <c r="G30" s="61"/>
      <c r="H30" s="61"/>
      <c r="I30" s="61"/>
      <c r="J30" s="61"/>
      <c r="K30" s="61"/>
      <c r="L30" s="61"/>
      <c r="M30" s="61"/>
      <c r="N30" s="61"/>
      <c r="O30" s="62"/>
      <c r="P30" s="70">
        <f t="shared" si="2"/>
      </c>
      <c r="Q30" s="71">
        <f t="shared" si="3"/>
      </c>
      <c r="R30" s="71">
        <f t="shared" si="4"/>
      </c>
      <c r="S30" s="71">
        <f t="shared" si="5"/>
      </c>
      <c r="T30" s="71">
        <f t="shared" si="6"/>
      </c>
      <c r="U30" s="53">
        <f t="shared" si="7"/>
      </c>
      <c r="V30" s="12"/>
      <c r="W30" s="12"/>
      <c r="X30" s="4"/>
      <c r="Y30" s="4"/>
      <c r="Z30" s="4"/>
      <c r="AA30">
        <f t="shared" si="8"/>
        <v>0</v>
      </c>
      <c r="AB30">
        <f t="shared" si="0"/>
        <v>1</v>
      </c>
      <c r="AC30">
        <f t="shared" si="9"/>
        <v>0</v>
      </c>
      <c r="AD30">
        <f t="shared" si="10"/>
        <v>0</v>
      </c>
      <c r="AE30">
        <f t="shared" si="11"/>
        <v>0</v>
      </c>
      <c r="AF30" s="4">
        <f t="shared" si="12"/>
        <v>0</v>
      </c>
      <c r="AG30" s="178">
        <f t="shared" si="13"/>
        <v>3000</v>
      </c>
    </row>
    <row r="31" spans="2:33" ht="19.5" customHeight="1">
      <c r="B31" s="15">
        <f t="shared" si="1"/>
        <v>25</v>
      </c>
      <c r="C31" s="47">
        <f>'参加者名簿'!AA31</f>
      </c>
      <c r="D31" s="48">
        <f>IF('参加者名簿'!I31="","",'参加者名簿'!I31)</f>
      </c>
      <c r="E31" s="152">
        <f>IF('参加者名簿'!J31&lt;&gt;"",'参加者名簿'!J31,"")</f>
      </c>
      <c r="F31" s="60"/>
      <c r="G31" s="61"/>
      <c r="H31" s="61"/>
      <c r="I31" s="61"/>
      <c r="J31" s="61"/>
      <c r="K31" s="61"/>
      <c r="L31" s="61"/>
      <c r="M31" s="61"/>
      <c r="N31" s="61"/>
      <c r="O31" s="62"/>
      <c r="P31" s="70">
        <f t="shared" si="2"/>
      </c>
      <c r="Q31" s="71">
        <f t="shared" si="3"/>
      </c>
      <c r="R31" s="71">
        <f t="shared" si="4"/>
      </c>
      <c r="S31" s="71">
        <f t="shared" si="5"/>
      </c>
      <c r="T31" s="71">
        <f t="shared" si="6"/>
      </c>
      <c r="U31" s="53">
        <f t="shared" si="7"/>
      </c>
      <c r="V31" s="12"/>
      <c r="W31" s="12"/>
      <c r="X31" s="4"/>
      <c r="Y31" s="4"/>
      <c r="Z31" s="4"/>
      <c r="AA31">
        <f t="shared" si="8"/>
        <v>0</v>
      </c>
      <c r="AB31">
        <f t="shared" si="0"/>
        <v>1</v>
      </c>
      <c r="AC31">
        <f t="shared" si="9"/>
        <v>0</v>
      </c>
      <c r="AD31">
        <f t="shared" si="10"/>
        <v>0</v>
      </c>
      <c r="AE31">
        <f t="shared" si="11"/>
        <v>0</v>
      </c>
      <c r="AF31" s="4">
        <f t="shared" si="12"/>
        <v>0</v>
      </c>
      <c r="AG31" s="178">
        <f t="shared" si="13"/>
        <v>3000</v>
      </c>
    </row>
    <row r="32" spans="2:33" ht="19.5" customHeight="1">
      <c r="B32" s="15">
        <f t="shared" si="1"/>
        <v>26</v>
      </c>
      <c r="C32" s="47">
        <f>'参加者名簿'!AA32</f>
      </c>
      <c r="D32" s="48">
        <f>IF('参加者名簿'!I32="","",'参加者名簿'!I32)</f>
      </c>
      <c r="E32" s="152">
        <f>IF('参加者名簿'!J32&lt;&gt;"",'参加者名簿'!J32,"")</f>
      </c>
      <c r="F32" s="60"/>
      <c r="G32" s="61"/>
      <c r="H32" s="61"/>
      <c r="I32" s="61"/>
      <c r="J32" s="61"/>
      <c r="K32" s="61"/>
      <c r="L32" s="61"/>
      <c r="M32" s="61"/>
      <c r="N32" s="61"/>
      <c r="O32" s="62"/>
      <c r="P32" s="70">
        <f t="shared" si="2"/>
      </c>
      <c r="Q32" s="71">
        <f t="shared" si="3"/>
      </c>
      <c r="R32" s="71">
        <f t="shared" si="4"/>
      </c>
      <c r="S32" s="71">
        <f t="shared" si="5"/>
      </c>
      <c r="T32" s="71">
        <f t="shared" si="6"/>
      </c>
      <c r="U32" s="53">
        <f t="shared" si="7"/>
      </c>
      <c r="V32" s="12"/>
      <c r="W32" s="12"/>
      <c r="X32" s="4"/>
      <c r="Y32" s="4"/>
      <c r="Z32" s="4"/>
      <c r="AA32">
        <f t="shared" si="8"/>
        <v>0</v>
      </c>
      <c r="AB32">
        <f t="shared" si="0"/>
        <v>1</v>
      </c>
      <c r="AC32">
        <f t="shared" si="9"/>
        <v>0</v>
      </c>
      <c r="AD32">
        <f t="shared" si="10"/>
        <v>0</v>
      </c>
      <c r="AE32">
        <f t="shared" si="11"/>
        <v>0</v>
      </c>
      <c r="AF32" s="4">
        <f t="shared" si="12"/>
        <v>0</v>
      </c>
      <c r="AG32" s="178">
        <f t="shared" si="13"/>
        <v>3000</v>
      </c>
    </row>
    <row r="33" spans="2:33" ht="19.5" customHeight="1">
      <c r="B33" s="15">
        <f t="shared" si="1"/>
        <v>27</v>
      </c>
      <c r="C33" s="47">
        <f>'参加者名簿'!AA33</f>
      </c>
      <c r="D33" s="48">
        <f>IF('参加者名簿'!I33="","",'参加者名簿'!I33)</f>
      </c>
      <c r="E33" s="152">
        <f>IF('参加者名簿'!J33&lt;&gt;"",'参加者名簿'!J33,"")</f>
      </c>
      <c r="F33" s="60"/>
      <c r="G33" s="61"/>
      <c r="H33" s="61"/>
      <c r="I33" s="61"/>
      <c r="J33" s="61"/>
      <c r="K33" s="61"/>
      <c r="L33" s="61"/>
      <c r="M33" s="61"/>
      <c r="N33" s="61"/>
      <c r="O33" s="62"/>
      <c r="P33" s="70">
        <f t="shared" si="2"/>
      </c>
      <c r="Q33" s="71">
        <f t="shared" si="3"/>
      </c>
      <c r="R33" s="71">
        <f t="shared" si="4"/>
      </c>
      <c r="S33" s="71">
        <f t="shared" si="5"/>
      </c>
      <c r="T33" s="71">
        <f t="shared" si="6"/>
      </c>
      <c r="U33" s="53">
        <f t="shared" si="7"/>
      </c>
      <c r="V33" s="12"/>
      <c r="W33" s="12"/>
      <c r="X33" s="4"/>
      <c r="Y33" s="4"/>
      <c r="Z33" s="4"/>
      <c r="AA33">
        <f t="shared" si="8"/>
        <v>0</v>
      </c>
      <c r="AB33">
        <f t="shared" si="0"/>
        <v>1</v>
      </c>
      <c r="AC33">
        <f t="shared" si="9"/>
        <v>0</v>
      </c>
      <c r="AD33">
        <f t="shared" si="10"/>
        <v>0</v>
      </c>
      <c r="AE33">
        <f t="shared" si="11"/>
        <v>0</v>
      </c>
      <c r="AF33" s="4">
        <f t="shared" si="12"/>
        <v>0</v>
      </c>
      <c r="AG33" s="178">
        <f t="shared" si="13"/>
        <v>3000</v>
      </c>
    </row>
    <row r="34" spans="2:33" ht="19.5" customHeight="1">
      <c r="B34" s="15">
        <f t="shared" si="1"/>
        <v>28</v>
      </c>
      <c r="C34" s="47">
        <f>'参加者名簿'!AA34</f>
      </c>
      <c r="D34" s="48">
        <f>IF('参加者名簿'!I34="","",'参加者名簿'!I34)</f>
      </c>
      <c r="E34" s="152">
        <f>IF('参加者名簿'!J34&lt;&gt;"",'参加者名簿'!J34,"")</f>
      </c>
      <c r="F34" s="60"/>
      <c r="G34" s="61"/>
      <c r="H34" s="61"/>
      <c r="I34" s="61"/>
      <c r="J34" s="61"/>
      <c r="K34" s="61"/>
      <c r="L34" s="61"/>
      <c r="M34" s="61"/>
      <c r="N34" s="61"/>
      <c r="O34" s="62"/>
      <c r="P34" s="70">
        <f t="shared" si="2"/>
      </c>
      <c r="Q34" s="71">
        <f t="shared" si="3"/>
      </c>
      <c r="R34" s="71">
        <f t="shared" si="4"/>
      </c>
      <c r="S34" s="71">
        <f t="shared" si="5"/>
      </c>
      <c r="T34" s="71">
        <f t="shared" si="6"/>
      </c>
      <c r="U34" s="53">
        <f t="shared" si="7"/>
      </c>
      <c r="V34" s="12"/>
      <c r="W34" s="12"/>
      <c r="X34" s="4"/>
      <c r="Y34" s="4"/>
      <c r="Z34" s="4"/>
      <c r="AA34">
        <f t="shared" si="8"/>
        <v>0</v>
      </c>
      <c r="AB34">
        <f t="shared" si="0"/>
        <v>1</v>
      </c>
      <c r="AC34">
        <f t="shared" si="9"/>
        <v>0</v>
      </c>
      <c r="AD34">
        <f t="shared" si="10"/>
        <v>0</v>
      </c>
      <c r="AE34">
        <f t="shared" si="11"/>
        <v>0</v>
      </c>
      <c r="AF34" s="4">
        <f t="shared" si="12"/>
        <v>0</v>
      </c>
      <c r="AG34" s="178">
        <f t="shared" si="13"/>
        <v>3000</v>
      </c>
    </row>
    <row r="35" spans="2:33" ht="19.5" customHeight="1">
      <c r="B35" s="15">
        <f t="shared" si="1"/>
        <v>29</v>
      </c>
      <c r="C35" s="47">
        <f>'参加者名簿'!AA35</f>
      </c>
      <c r="D35" s="48">
        <f>IF('参加者名簿'!I35="","",'参加者名簿'!I35)</f>
      </c>
      <c r="E35" s="152">
        <f>IF('参加者名簿'!J35&lt;&gt;"",'参加者名簿'!J35,"")</f>
      </c>
      <c r="F35" s="60"/>
      <c r="G35" s="61"/>
      <c r="H35" s="61"/>
      <c r="I35" s="61"/>
      <c r="J35" s="61"/>
      <c r="K35" s="61"/>
      <c r="L35" s="61"/>
      <c r="M35" s="61"/>
      <c r="N35" s="61"/>
      <c r="O35" s="62"/>
      <c r="P35" s="70">
        <f t="shared" si="2"/>
      </c>
      <c r="Q35" s="71">
        <f t="shared" si="3"/>
      </c>
      <c r="R35" s="71">
        <f t="shared" si="4"/>
      </c>
      <c r="S35" s="71">
        <f t="shared" si="5"/>
      </c>
      <c r="T35" s="71">
        <f t="shared" si="6"/>
      </c>
      <c r="U35" s="53">
        <f t="shared" si="7"/>
      </c>
      <c r="V35" s="12"/>
      <c r="W35" s="12"/>
      <c r="X35" s="4"/>
      <c r="Y35" s="4"/>
      <c r="Z35" s="4"/>
      <c r="AA35">
        <f t="shared" si="8"/>
        <v>0</v>
      </c>
      <c r="AB35">
        <f t="shared" si="0"/>
        <v>1</v>
      </c>
      <c r="AC35">
        <f t="shared" si="9"/>
        <v>0</v>
      </c>
      <c r="AD35">
        <f t="shared" si="10"/>
        <v>0</v>
      </c>
      <c r="AE35">
        <f t="shared" si="11"/>
        <v>0</v>
      </c>
      <c r="AF35" s="4">
        <f t="shared" si="12"/>
        <v>0</v>
      </c>
      <c r="AG35" s="178">
        <f t="shared" si="13"/>
        <v>3000</v>
      </c>
    </row>
    <row r="36" spans="2:33" ht="19.5" customHeight="1">
      <c r="B36" s="15">
        <f t="shared" si="1"/>
        <v>30</v>
      </c>
      <c r="C36" s="47">
        <f>'参加者名簿'!AA36</f>
      </c>
      <c r="D36" s="48">
        <f>IF('参加者名簿'!I36="","",'参加者名簿'!I36)</f>
      </c>
      <c r="E36" s="152">
        <f>IF('参加者名簿'!J36&lt;&gt;"",'参加者名簿'!J36,"")</f>
      </c>
      <c r="F36" s="60"/>
      <c r="G36" s="61"/>
      <c r="H36" s="61"/>
      <c r="I36" s="61"/>
      <c r="J36" s="61"/>
      <c r="K36" s="61"/>
      <c r="L36" s="61"/>
      <c r="M36" s="61"/>
      <c r="N36" s="61"/>
      <c r="O36" s="62"/>
      <c r="P36" s="70">
        <f t="shared" si="2"/>
      </c>
      <c r="Q36" s="71">
        <f t="shared" si="3"/>
      </c>
      <c r="R36" s="71">
        <f t="shared" si="4"/>
      </c>
      <c r="S36" s="71">
        <f t="shared" si="5"/>
      </c>
      <c r="T36" s="71">
        <f t="shared" si="6"/>
      </c>
      <c r="U36" s="53">
        <f t="shared" si="7"/>
      </c>
      <c r="V36" s="12"/>
      <c r="W36" s="12"/>
      <c r="X36" s="4"/>
      <c r="Y36" s="4"/>
      <c r="Z36" s="4"/>
      <c r="AA36">
        <f t="shared" si="8"/>
        <v>0</v>
      </c>
      <c r="AB36">
        <f t="shared" si="0"/>
        <v>1</v>
      </c>
      <c r="AC36">
        <f t="shared" si="9"/>
        <v>0</v>
      </c>
      <c r="AD36">
        <f t="shared" si="10"/>
        <v>0</v>
      </c>
      <c r="AE36">
        <f t="shared" si="11"/>
        <v>0</v>
      </c>
      <c r="AF36" s="4">
        <f t="shared" si="12"/>
        <v>0</v>
      </c>
      <c r="AG36" s="178">
        <f t="shared" si="13"/>
        <v>3000</v>
      </c>
    </row>
    <row r="37" spans="2:33" ht="19.5" customHeight="1">
      <c r="B37" s="15">
        <f t="shared" si="1"/>
        <v>31</v>
      </c>
      <c r="C37" s="47">
        <f>'参加者名簿'!AA37</f>
      </c>
      <c r="D37" s="48">
        <f>IF('参加者名簿'!I37="","",'参加者名簿'!I37)</f>
      </c>
      <c r="E37" s="152">
        <f>IF('参加者名簿'!J37&lt;&gt;"",'参加者名簿'!J37,"")</f>
      </c>
      <c r="F37" s="60"/>
      <c r="G37" s="61"/>
      <c r="H37" s="61"/>
      <c r="I37" s="61"/>
      <c r="J37" s="61"/>
      <c r="K37" s="61"/>
      <c r="L37" s="61"/>
      <c r="M37" s="61"/>
      <c r="N37" s="61"/>
      <c r="O37" s="62"/>
      <c r="P37" s="70">
        <f t="shared" si="2"/>
      </c>
      <c r="Q37" s="71">
        <f t="shared" si="3"/>
      </c>
      <c r="R37" s="71">
        <f t="shared" si="4"/>
      </c>
      <c r="S37" s="71">
        <f t="shared" si="5"/>
      </c>
      <c r="T37" s="71">
        <f t="shared" si="6"/>
      </c>
      <c r="U37" s="53">
        <f t="shared" si="7"/>
      </c>
      <c r="V37" s="12"/>
      <c r="W37" s="12"/>
      <c r="X37" s="4"/>
      <c r="Y37" s="4"/>
      <c r="Z37" s="4"/>
      <c r="AA37">
        <f t="shared" si="8"/>
        <v>0</v>
      </c>
      <c r="AB37">
        <f t="shared" si="0"/>
        <v>1</v>
      </c>
      <c r="AC37">
        <f t="shared" si="9"/>
        <v>0</v>
      </c>
      <c r="AD37">
        <f t="shared" si="10"/>
        <v>0</v>
      </c>
      <c r="AE37">
        <f t="shared" si="11"/>
        <v>0</v>
      </c>
      <c r="AF37" s="4">
        <f t="shared" si="12"/>
        <v>0</v>
      </c>
      <c r="AG37" s="178">
        <f t="shared" si="13"/>
        <v>3000</v>
      </c>
    </row>
    <row r="38" spans="2:33" ht="19.5" customHeight="1">
      <c r="B38" s="15">
        <f t="shared" si="1"/>
        <v>32</v>
      </c>
      <c r="C38" s="47">
        <f>'参加者名簿'!AA38</f>
      </c>
      <c r="D38" s="48">
        <f>IF('参加者名簿'!I38="","",'参加者名簿'!I38)</f>
      </c>
      <c r="E38" s="152">
        <f>IF('参加者名簿'!J38&lt;&gt;"",'参加者名簿'!J38,"")</f>
      </c>
      <c r="F38" s="60"/>
      <c r="G38" s="61"/>
      <c r="H38" s="61"/>
      <c r="I38" s="61"/>
      <c r="J38" s="61"/>
      <c r="K38" s="61"/>
      <c r="L38" s="61"/>
      <c r="M38" s="61"/>
      <c r="N38" s="61"/>
      <c r="O38" s="62"/>
      <c r="P38" s="70">
        <f t="shared" si="2"/>
      </c>
      <c r="Q38" s="71">
        <f t="shared" si="3"/>
      </c>
      <c r="R38" s="71">
        <f t="shared" si="4"/>
      </c>
      <c r="S38" s="71">
        <f t="shared" si="5"/>
      </c>
      <c r="T38" s="71">
        <f t="shared" si="6"/>
      </c>
      <c r="U38" s="53">
        <f t="shared" si="7"/>
      </c>
      <c r="V38" s="12"/>
      <c r="W38" s="12"/>
      <c r="X38" s="4"/>
      <c r="Y38" s="4"/>
      <c r="Z38" s="4"/>
      <c r="AA38">
        <f t="shared" si="8"/>
        <v>0</v>
      </c>
      <c r="AB38">
        <f t="shared" si="0"/>
        <v>1</v>
      </c>
      <c r="AC38">
        <f t="shared" si="9"/>
        <v>0</v>
      </c>
      <c r="AD38">
        <f t="shared" si="10"/>
        <v>0</v>
      </c>
      <c r="AE38">
        <f t="shared" si="11"/>
        <v>0</v>
      </c>
      <c r="AF38" s="4">
        <f t="shared" si="12"/>
        <v>0</v>
      </c>
      <c r="AG38" s="178">
        <f t="shared" si="13"/>
        <v>3000</v>
      </c>
    </row>
    <row r="39" spans="2:33" ht="19.5" customHeight="1">
      <c r="B39" s="15">
        <f t="shared" si="1"/>
        <v>33</v>
      </c>
      <c r="C39" s="47">
        <f>'参加者名簿'!AA39</f>
      </c>
      <c r="D39" s="48">
        <f>IF('参加者名簿'!I39="","",'参加者名簿'!I39)</f>
      </c>
      <c r="E39" s="152">
        <f>IF('参加者名簿'!J39&lt;&gt;"",'参加者名簿'!J39,"")</f>
      </c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70">
        <f t="shared" si="2"/>
      </c>
      <c r="Q39" s="71">
        <f t="shared" si="3"/>
      </c>
      <c r="R39" s="71">
        <f t="shared" si="4"/>
      </c>
      <c r="S39" s="71">
        <f t="shared" si="5"/>
      </c>
      <c r="T39" s="71">
        <f t="shared" si="6"/>
      </c>
      <c r="U39" s="53">
        <f t="shared" si="7"/>
      </c>
      <c r="V39" s="12"/>
      <c r="W39" s="12"/>
      <c r="X39" s="4"/>
      <c r="Y39" s="4"/>
      <c r="Z39" s="4"/>
      <c r="AA39">
        <f t="shared" si="8"/>
        <v>0</v>
      </c>
      <c r="AB39">
        <f aca="true" t="shared" si="14" ref="AB39:AB56">IF(E39&lt;&gt;"",0,1)</f>
        <v>1</v>
      </c>
      <c r="AC39">
        <f t="shared" si="9"/>
        <v>0</v>
      </c>
      <c r="AD39">
        <f t="shared" si="10"/>
        <v>0</v>
      </c>
      <c r="AE39">
        <f t="shared" si="11"/>
        <v>0</v>
      </c>
      <c r="AF39" s="4">
        <f t="shared" si="12"/>
        <v>0</v>
      </c>
      <c r="AG39" s="178">
        <f t="shared" si="13"/>
        <v>3000</v>
      </c>
    </row>
    <row r="40" spans="2:33" ht="19.5" customHeight="1">
      <c r="B40" s="15">
        <f aca="true" t="shared" si="15" ref="B40:B56">B39+1</f>
        <v>34</v>
      </c>
      <c r="C40" s="47">
        <f>'参加者名簿'!AA40</f>
      </c>
      <c r="D40" s="48">
        <f>IF('参加者名簿'!I40="","",'参加者名簿'!I40)</f>
      </c>
      <c r="E40" s="152">
        <f>IF('参加者名簿'!J40&lt;&gt;"",'参加者名簿'!J40,"")</f>
      </c>
      <c r="F40" s="60"/>
      <c r="G40" s="61"/>
      <c r="H40" s="61"/>
      <c r="I40" s="61"/>
      <c r="J40" s="61"/>
      <c r="K40" s="61"/>
      <c r="L40" s="61"/>
      <c r="M40" s="61"/>
      <c r="N40" s="61"/>
      <c r="O40" s="62"/>
      <c r="P40" s="70">
        <f t="shared" si="2"/>
      </c>
      <c r="Q40" s="71">
        <f t="shared" si="3"/>
      </c>
      <c r="R40" s="71">
        <f t="shared" si="4"/>
      </c>
      <c r="S40" s="71">
        <f t="shared" si="5"/>
      </c>
      <c r="T40" s="71">
        <f t="shared" si="6"/>
      </c>
      <c r="U40" s="53">
        <f t="shared" si="7"/>
      </c>
      <c r="V40" s="12"/>
      <c r="W40" s="12"/>
      <c r="X40" s="4"/>
      <c r="Y40" s="4"/>
      <c r="Z40" s="4"/>
      <c r="AA40">
        <f t="shared" si="8"/>
        <v>0</v>
      </c>
      <c r="AB40">
        <f t="shared" si="14"/>
        <v>1</v>
      </c>
      <c r="AC40">
        <f t="shared" si="9"/>
        <v>0</v>
      </c>
      <c r="AD40">
        <f t="shared" si="10"/>
        <v>0</v>
      </c>
      <c r="AE40">
        <f t="shared" si="11"/>
        <v>0</v>
      </c>
      <c r="AF40" s="4">
        <f t="shared" si="12"/>
        <v>0</v>
      </c>
      <c r="AG40" s="178">
        <f t="shared" si="13"/>
        <v>3000</v>
      </c>
    </row>
    <row r="41" spans="2:33" ht="19.5" customHeight="1">
      <c r="B41" s="15">
        <f t="shared" si="15"/>
        <v>35</v>
      </c>
      <c r="C41" s="47">
        <f>'参加者名簿'!AA41</f>
      </c>
      <c r="D41" s="48">
        <f>IF('参加者名簿'!I41="","",'参加者名簿'!I41)</f>
      </c>
      <c r="E41" s="152">
        <f>IF('参加者名簿'!J41&lt;&gt;"",'参加者名簿'!J41,"")</f>
      </c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70">
        <f t="shared" si="2"/>
      </c>
      <c r="Q41" s="71">
        <f t="shared" si="3"/>
      </c>
      <c r="R41" s="71">
        <f t="shared" si="4"/>
      </c>
      <c r="S41" s="71">
        <f t="shared" si="5"/>
      </c>
      <c r="T41" s="71">
        <f t="shared" si="6"/>
      </c>
      <c r="U41" s="53">
        <f t="shared" si="7"/>
      </c>
      <c r="V41" s="12"/>
      <c r="W41" s="12"/>
      <c r="X41" s="4"/>
      <c r="Y41" s="4"/>
      <c r="Z41" s="4"/>
      <c r="AA41">
        <f t="shared" si="8"/>
        <v>0</v>
      </c>
      <c r="AB41">
        <f t="shared" si="14"/>
        <v>1</v>
      </c>
      <c r="AC41">
        <f t="shared" si="9"/>
        <v>0</v>
      </c>
      <c r="AD41">
        <f t="shared" si="10"/>
        <v>0</v>
      </c>
      <c r="AE41">
        <f t="shared" si="11"/>
        <v>0</v>
      </c>
      <c r="AF41" s="4">
        <f t="shared" si="12"/>
        <v>0</v>
      </c>
      <c r="AG41" s="178">
        <f t="shared" si="13"/>
        <v>3000</v>
      </c>
    </row>
    <row r="42" spans="2:33" ht="19.5" customHeight="1">
      <c r="B42" s="15">
        <f t="shared" si="15"/>
        <v>36</v>
      </c>
      <c r="C42" s="47">
        <f>'参加者名簿'!AA42</f>
      </c>
      <c r="D42" s="48">
        <f>IF('参加者名簿'!I42="","",'参加者名簿'!I42)</f>
      </c>
      <c r="E42" s="152">
        <f>IF('参加者名簿'!J42&lt;&gt;"",'参加者名簿'!J42,"")</f>
      </c>
      <c r="F42" s="60"/>
      <c r="G42" s="61"/>
      <c r="H42" s="61"/>
      <c r="I42" s="61"/>
      <c r="J42" s="61"/>
      <c r="K42" s="61"/>
      <c r="L42" s="61"/>
      <c r="M42" s="61"/>
      <c r="N42" s="61"/>
      <c r="O42" s="62"/>
      <c r="P42" s="70">
        <f t="shared" si="2"/>
      </c>
      <c r="Q42" s="71">
        <f t="shared" si="3"/>
      </c>
      <c r="R42" s="71">
        <f t="shared" si="4"/>
      </c>
      <c r="S42" s="71">
        <f t="shared" si="5"/>
      </c>
      <c r="T42" s="71">
        <f t="shared" si="6"/>
      </c>
      <c r="U42" s="53">
        <f t="shared" si="7"/>
      </c>
      <c r="V42" s="12"/>
      <c r="W42" s="12"/>
      <c r="X42" s="4"/>
      <c r="Y42" s="4"/>
      <c r="Z42" s="4"/>
      <c r="AA42">
        <f t="shared" si="8"/>
        <v>0</v>
      </c>
      <c r="AB42">
        <f t="shared" si="14"/>
        <v>1</v>
      </c>
      <c r="AC42">
        <f t="shared" si="9"/>
        <v>0</v>
      </c>
      <c r="AD42">
        <f t="shared" si="10"/>
        <v>0</v>
      </c>
      <c r="AE42">
        <f t="shared" si="11"/>
        <v>0</v>
      </c>
      <c r="AF42" s="4">
        <f t="shared" si="12"/>
        <v>0</v>
      </c>
      <c r="AG42" s="178">
        <f t="shared" si="13"/>
        <v>3000</v>
      </c>
    </row>
    <row r="43" spans="2:33" ht="19.5" customHeight="1">
      <c r="B43" s="15">
        <f t="shared" si="15"/>
        <v>37</v>
      </c>
      <c r="C43" s="47">
        <f>'参加者名簿'!AA43</f>
      </c>
      <c r="D43" s="48">
        <f>IF('参加者名簿'!I43="","",'参加者名簿'!I43)</f>
      </c>
      <c r="E43" s="152">
        <f>IF('参加者名簿'!J43&lt;&gt;"",'参加者名簿'!J43,"")</f>
      </c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70">
        <f t="shared" si="2"/>
      </c>
      <c r="Q43" s="71">
        <f t="shared" si="3"/>
      </c>
      <c r="R43" s="71">
        <f t="shared" si="4"/>
      </c>
      <c r="S43" s="71">
        <f t="shared" si="5"/>
      </c>
      <c r="T43" s="71">
        <f t="shared" si="6"/>
      </c>
      <c r="U43" s="53">
        <f t="shared" si="7"/>
      </c>
      <c r="V43" s="12"/>
      <c r="W43" s="12"/>
      <c r="X43" s="4"/>
      <c r="Y43" s="4"/>
      <c r="Z43" s="4"/>
      <c r="AA43">
        <f t="shared" si="8"/>
        <v>0</v>
      </c>
      <c r="AB43">
        <f t="shared" si="14"/>
        <v>1</v>
      </c>
      <c r="AC43">
        <f t="shared" si="9"/>
        <v>0</v>
      </c>
      <c r="AD43">
        <f t="shared" si="10"/>
        <v>0</v>
      </c>
      <c r="AE43">
        <f t="shared" si="11"/>
        <v>0</v>
      </c>
      <c r="AF43" s="4">
        <f t="shared" si="12"/>
        <v>0</v>
      </c>
      <c r="AG43" s="178">
        <f t="shared" si="13"/>
        <v>3000</v>
      </c>
    </row>
    <row r="44" spans="2:33" ht="19.5" customHeight="1">
      <c r="B44" s="15">
        <f t="shared" si="15"/>
        <v>38</v>
      </c>
      <c r="C44" s="47">
        <f>'参加者名簿'!AA44</f>
      </c>
      <c r="D44" s="48">
        <f>IF('参加者名簿'!I44="","",'参加者名簿'!I44)</f>
      </c>
      <c r="E44" s="152">
        <f>IF('参加者名簿'!J44&lt;&gt;"",'参加者名簿'!J44,"")</f>
      </c>
      <c r="F44" s="60"/>
      <c r="G44" s="61"/>
      <c r="H44" s="61"/>
      <c r="I44" s="61"/>
      <c r="J44" s="61"/>
      <c r="K44" s="61"/>
      <c r="L44" s="61"/>
      <c r="M44" s="61"/>
      <c r="N44" s="61"/>
      <c r="O44" s="62"/>
      <c r="P44" s="70">
        <f t="shared" si="2"/>
      </c>
      <c r="Q44" s="71">
        <f t="shared" si="3"/>
      </c>
      <c r="R44" s="71">
        <f t="shared" si="4"/>
      </c>
      <c r="S44" s="71">
        <f t="shared" si="5"/>
      </c>
      <c r="T44" s="71">
        <f t="shared" si="6"/>
      </c>
      <c r="U44" s="53">
        <f t="shared" si="7"/>
      </c>
      <c r="V44" s="12"/>
      <c r="W44" s="12"/>
      <c r="X44" s="4"/>
      <c r="Y44" s="4"/>
      <c r="Z44" s="4"/>
      <c r="AA44">
        <f t="shared" si="8"/>
        <v>0</v>
      </c>
      <c r="AB44">
        <f t="shared" si="14"/>
        <v>1</v>
      </c>
      <c r="AC44">
        <f t="shared" si="9"/>
        <v>0</v>
      </c>
      <c r="AD44">
        <f t="shared" si="10"/>
        <v>0</v>
      </c>
      <c r="AE44">
        <f t="shared" si="11"/>
        <v>0</v>
      </c>
      <c r="AF44" s="4">
        <f t="shared" si="12"/>
        <v>0</v>
      </c>
      <c r="AG44" s="178">
        <f t="shared" si="13"/>
        <v>3000</v>
      </c>
    </row>
    <row r="45" spans="2:33" ht="19.5" customHeight="1">
      <c r="B45" s="15">
        <f t="shared" si="15"/>
        <v>39</v>
      </c>
      <c r="C45" s="47">
        <f>'参加者名簿'!AA45</f>
      </c>
      <c r="D45" s="48">
        <f>IF('参加者名簿'!I45="","",'参加者名簿'!I45)</f>
      </c>
      <c r="E45" s="152">
        <f>IF('参加者名簿'!J45&lt;&gt;"",'参加者名簿'!J45,"")</f>
      </c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70">
        <f t="shared" si="2"/>
      </c>
      <c r="Q45" s="71">
        <f t="shared" si="3"/>
      </c>
      <c r="R45" s="71">
        <f t="shared" si="4"/>
      </c>
      <c r="S45" s="71">
        <f t="shared" si="5"/>
      </c>
      <c r="T45" s="71">
        <f t="shared" si="6"/>
      </c>
      <c r="U45" s="53">
        <f t="shared" si="7"/>
      </c>
      <c r="V45" s="12"/>
      <c r="W45" s="12"/>
      <c r="X45" s="4"/>
      <c r="Y45" s="4"/>
      <c r="Z45" s="4"/>
      <c r="AA45">
        <f t="shared" si="8"/>
        <v>0</v>
      </c>
      <c r="AB45">
        <f t="shared" si="14"/>
        <v>1</v>
      </c>
      <c r="AC45">
        <f t="shared" si="9"/>
        <v>0</v>
      </c>
      <c r="AD45">
        <f t="shared" si="10"/>
        <v>0</v>
      </c>
      <c r="AE45">
        <f t="shared" si="11"/>
        <v>0</v>
      </c>
      <c r="AF45" s="4">
        <f t="shared" si="12"/>
        <v>0</v>
      </c>
      <c r="AG45" s="178">
        <f t="shared" si="13"/>
        <v>3000</v>
      </c>
    </row>
    <row r="46" spans="2:33" ht="19.5" customHeight="1">
      <c r="B46" s="15">
        <f t="shared" si="15"/>
        <v>40</v>
      </c>
      <c r="C46" s="47">
        <f>'参加者名簿'!AA46</f>
      </c>
      <c r="D46" s="48">
        <f>IF('参加者名簿'!I46="","",'参加者名簿'!I46)</f>
      </c>
      <c r="E46" s="152">
        <f>IF('参加者名簿'!J46&lt;&gt;"",'参加者名簿'!J46,"")</f>
      </c>
      <c r="F46" s="60"/>
      <c r="G46" s="61"/>
      <c r="H46" s="61"/>
      <c r="I46" s="61"/>
      <c r="J46" s="61"/>
      <c r="K46" s="61"/>
      <c r="L46" s="61"/>
      <c r="M46" s="61"/>
      <c r="N46" s="61"/>
      <c r="O46" s="62"/>
      <c r="P46" s="70">
        <f t="shared" si="2"/>
      </c>
      <c r="Q46" s="71">
        <f t="shared" si="3"/>
      </c>
      <c r="R46" s="71">
        <f t="shared" si="4"/>
      </c>
      <c r="S46" s="71">
        <f t="shared" si="5"/>
      </c>
      <c r="T46" s="71">
        <f t="shared" si="6"/>
      </c>
      <c r="U46" s="53">
        <f t="shared" si="7"/>
      </c>
      <c r="V46" s="12"/>
      <c r="W46" s="12"/>
      <c r="X46" s="4"/>
      <c r="Y46" s="4"/>
      <c r="Z46" s="4"/>
      <c r="AA46">
        <f t="shared" si="8"/>
        <v>0</v>
      </c>
      <c r="AB46">
        <f t="shared" si="14"/>
        <v>1</v>
      </c>
      <c r="AC46">
        <f t="shared" si="9"/>
        <v>0</v>
      </c>
      <c r="AD46">
        <f t="shared" si="10"/>
        <v>0</v>
      </c>
      <c r="AE46">
        <f t="shared" si="11"/>
        <v>0</v>
      </c>
      <c r="AF46" s="4">
        <f t="shared" si="12"/>
        <v>0</v>
      </c>
      <c r="AG46" s="178">
        <f t="shared" si="13"/>
        <v>3000</v>
      </c>
    </row>
    <row r="47" spans="2:33" ht="19.5" customHeight="1">
      <c r="B47" s="15">
        <f t="shared" si="15"/>
        <v>41</v>
      </c>
      <c r="C47" s="47">
        <f>'参加者名簿'!AA47</f>
      </c>
      <c r="D47" s="48">
        <f>IF('参加者名簿'!I47="","",'参加者名簿'!I47)</f>
      </c>
      <c r="E47" s="152">
        <f>IF('参加者名簿'!J47&lt;&gt;"",'参加者名簿'!J47,"")</f>
      </c>
      <c r="F47" s="60"/>
      <c r="G47" s="61"/>
      <c r="H47" s="61"/>
      <c r="I47" s="61"/>
      <c r="J47" s="61"/>
      <c r="K47" s="61"/>
      <c r="L47" s="61"/>
      <c r="M47" s="61"/>
      <c r="N47" s="61"/>
      <c r="O47" s="62"/>
      <c r="P47" s="70">
        <f t="shared" si="2"/>
      </c>
      <c r="Q47" s="71">
        <f t="shared" si="3"/>
      </c>
      <c r="R47" s="71">
        <f t="shared" si="4"/>
      </c>
      <c r="S47" s="71">
        <f t="shared" si="5"/>
      </c>
      <c r="T47" s="71">
        <f t="shared" si="6"/>
      </c>
      <c r="U47" s="53">
        <f t="shared" si="7"/>
      </c>
      <c r="V47" s="12"/>
      <c r="W47" s="12"/>
      <c r="X47" s="4"/>
      <c r="Y47" s="4"/>
      <c r="Z47" s="4"/>
      <c r="AA47">
        <f t="shared" si="8"/>
        <v>0</v>
      </c>
      <c r="AB47">
        <f t="shared" si="14"/>
        <v>1</v>
      </c>
      <c r="AC47">
        <f t="shared" si="9"/>
        <v>0</v>
      </c>
      <c r="AD47">
        <f t="shared" si="10"/>
        <v>0</v>
      </c>
      <c r="AE47">
        <f t="shared" si="11"/>
        <v>0</v>
      </c>
      <c r="AF47" s="4">
        <f t="shared" si="12"/>
        <v>0</v>
      </c>
      <c r="AG47" s="178">
        <f t="shared" si="13"/>
        <v>3000</v>
      </c>
    </row>
    <row r="48" spans="2:33" ht="19.5" customHeight="1">
      <c r="B48" s="15">
        <f t="shared" si="15"/>
        <v>42</v>
      </c>
      <c r="C48" s="47">
        <f>'参加者名簿'!AA48</f>
      </c>
      <c r="D48" s="48">
        <f>IF('参加者名簿'!I48="","",'参加者名簿'!I48)</f>
      </c>
      <c r="E48" s="152">
        <f>IF('参加者名簿'!J48&lt;&gt;"",'参加者名簿'!J48,"")</f>
      </c>
      <c r="F48" s="60"/>
      <c r="G48" s="61"/>
      <c r="H48" s="61"/>
      <c r="I48" s="61"/>
      <c r="J48" s="61"/>
      <c r="K48" s="61"/>
      <c r="L48" s="61"/>
      <c r="M48" s="61"/>
      <c r="N48" s="61"/>
      <c r="O48" s="62"/>
      <c r="P48" s="70">
        <f t="shared" si="2"/>
      </c>
      <c r="Q48" s="71">
        <f t="shared" si="3"/>
      </c>
      <c r="R48" s="71">
        <f t="shared" si="4"/>
      </c>
      <c r="S48" s="71">
        <f t="shared" si="5"/>
      </c>
      <c r="T48" s="71">
        <f t="shared" si="6"/>
      </c>
      <c r="U48" s="53">
        <f t="shared" si="7"/>
      </c>
      <c r="V48" s="12"/>
      <c r="W48" s="12"/>
      <c r="X48" s="4"/>
      <c r="Y48" s="4"/>
      <c r="Z48" s="4"/>
      <c r="AA48">
        <f t="shared" si="8"/>
        <v>0</v>
      </c>
      <c r="AB48">
        <f t="shared" si="14"/>
        <v>1</v>
      </c>
      <c r="AC48">
        <f t="shared" si="9"/>
        <v>0</v>
      </c>
      <c r="AD48">
        <f t="shared" si="10"/>
        <v>0</v>
      </c>
      <c r="AE48">
        <f t="shared" si="11"/>
        <v>0</v>
      </c>
      <c r="AF48" s="4">
        <f t="shared" si="12"/>
        <v>0</v>
      </c>
      <c r="AG48" s="178">
        <f t="shared" si="13"/>
        <v>3000</v>
      </c>
    </row>
    <row r="49" spans="2:33" ht="19.5" customHeight="1">
      <c r="B49" s="15">
        <f t="shared" si="15"/>
        <v>43</v>
      </c>
      <c r="C49" s="47">
        <f>'参加者名簿'!AA49</f>
      </c>
      <c r="D49" s="48">
        <f>IF('参加者名簿'!I49="","",'参加者名簿'!I49)</f>
      </c>
      <c r="E49" s="152">
        <f>IF('参加者名簿'!J49&lt;&gt;"",'参加者名簿'!J49,"")</f>
      </c>
      <c r="F49" s="60"/>
      <c r="G49" s="61"/>
      <c r="H49" s="61"/>
      <c r="I49" s="61"/>
      <c r="J49" s="61"/>
      <c r="K49" s="61"/>
      <c r="L49" s="61"/>
      <c r="M49" s="61"/>
      <c r="N49" s="61"/>
      <c r="O49" s="62"/>
      <c r="P49" s="70">
        <f t="shared" si="2"/>
      </c>
      <c r="Q49" s="71">
        <f t="shared" si="3"/>
      </c>
      <c r="R49" s="71">
        <f t="shared" si="4"/>
      </c>
      <c r="S49" s="71">
        <f t="shared" si="5"/>
      </c>
      <c r="T49" s="71">
        <f t="shared" si="6"/>
      </c>
      <c r="U49" s="53">
        <f t="shared" si="7"/>
      </c>
      <c r="V49" s="12"/>
      <c r="W49" s="12"/>
      <c r="X49" s="4"/>
      <c r="Y49" s="4"/>
      <c r="Z49" s="4"/>
      <c r="AA49">
        <f t="shared" si="8"/>
        <v>0</v>
      </c>
      <c r="AB49">
        <f t="shared" si="14"/>
        <v>1</v>
      </c>
      <c r="AC49">
        <f t="shared" si="9"/>
        <v>0</v>
      </c>
      <c r="AD49">
        <f t="shared" si="10"/>
        <v>0</v>
      </c>
      <c r="AE49">
        <f t="shared" si="11"/>
        <v>0</v>
      </c>
      <c r="AF49" s="4">
        <f t="shared" si="12"/>
        <v>0</v>
      </c>
      <c r="AG49" s="178">
        <f t="shared" si="13"/>
        <v>3000</v>
      </c>
    </row>
    <row r="50" spans="2:33" ht="19.5" customHeight="1">
      <c r="B50" s="15">
        <f t="shared" si="15"/>
        <v>44</v>
      </c>
      <c r="C50" s="47">
        <f>'参加者名簿'!AA50</f>
      </c>
      <c r="D50" s="48">
        <f>IF('参加者名簿'!I50="","",'参加者名簿'!I50)</f>
      </c>
      <c r="E50" s="152">
        <f>IF('参加者名簿'!J50&lt;&gt;"",'参加者名簿'!J50,"")</f>
      </c>
      <c r="F50" s="60"/>
      <c r="G50" s="61"/>
      <c r="H50" s="61"/>
      <c r="I50" s="61"/>
      <c r="J50" s="61"/>
      <c r="K50" s="61"/>
      <c r="L50" s="61"/>
      <c r="M50" s="61"/>
      <c r="N50" s="61"/>
      <c r="O50" s="62"/>
      <c r="P50" s="70">
        <f t="shared" si="2"/>
      </c>
      <c r="Q50" s="71">
        <f t="shared" si="3"/>
      </c>
      <c r="R50" s="71">
        <f t="shared" si="4"/>
      </c>
      <c r="S50" s="71">
        <f t="shared" si="5"/>
      </c>
      <c r="T50" s="71">
        <f t="shared" si="6"/>
      </c>
      <c r="U50" s="53">
        <f t="shared" si="7"/>
      </c>
      <c r="V50" s="12"/>
      <c r="W50" s="12"/>
      <c r="X50" s="4"/>
      <c r="Y50" s="4"/>
      <c r="Z50" s="4"/>
      <c r="AA50">
        <f t="shared" si="8"/>
        <v>0</v>
      </c>
      <c r="AB50">
        <f t="shared" si="14"/>
        <v>1</v>
      </c>
      <c r="AC50">
        <f t="shared" si="9"/>
        <v>0</v>
      </c>
      <c r="AD50">
        <f t="shared" si="10"/>
        <v>0</v>
      </c>
      <c r="AE50">
        <f t="shared" si="11"/>
        <v>0</v>
      </c>
      <c r="AF50" s="4">
        <f t="shared" si="12"/>
        <v>0</v>
      </c>
      <c r="AG50" s="178">
        <f t="shared" si="13"/>
        <v>3000</v>
      </c>
    </row>
    <row r="51" spans="2:33" ht="19.5" customHeight="1">
      <c r="B51" s="15">
        <f t="shared" si="15"/>
        <v>45</v>
      </c>
      <c r="C51" s="47">
        <f>'参加者名簿'!AA51</f>
      </c>
      <c r="D51" s="48">
        <f>IF('参加者名簿'!I51="","",'参加者名簿'!I51)</f>
      </c>
      <c r="E51" s="152">
        <f>IF('参加者名簿'!J51&lt;&gt;"",'参加者名簿'!J51,"")</f>
      </c>
      <c r="F51" s="60"/>
      <c r="G51" s="61"/>
      <c r="H51" s="61"/>
      <c r="I51" s="61"/>
      <c r="J51" s="61"/>
      <c r="K51" s="61"/>
      <c r="L51" s="61"/>
      <c r="M51" s="61"/>
      <c r="N51" s="61"/>
      <c r="O51" s="62"/>
      <c r="P51" s="70">
        <f t="shared" si="2"/>
      </c>
      <c r="Q51" s="71">
        <f t="shared" si="3"/>
      </c>
      <c r="R51" s="71">
        <f t="shared" si="4"/>
      </c>
      <c r="S51" s="71">
        <f t="shared" si="5"/>
      </c>
      <c r="T51" s="71">
        <f t="shared" si="6"/>
      </c>
      <c r="U51" s="53">
        <f t="shared" si="7"/>
      </c>
      <c r="V51" s="12"/>
      <c r="W51" s="12"/>
      <c r="X51" s="4"/>
      <c r="Y51" s="4"/>
      <c r="Z51" s="4"/>
      <c r="AA51">
        <f t="shared" si="8"/>
        <v>0</v>
      </c>
      <c r="AB51">
        <f t="shared" si="14"/>
        <v>1</v>
      </c>
      <c r="AC51">
        <f t="shared" si="9"/>
        <v>0</v>
      </c>
      <c r="AD51">
        <f t="shared" si="10"/>
        <v>0</v>
      </c>
      <c r="AE51">
        <f t="shared" si="11"/>
        <v>0</v>
      </c>
      <c r="AF51" s="4">
        <f t="shared" si="12"/>
        <v>0</v>
      </c>
      <c r="AG51" s="178">
        <f t="shared" si="13"/>
        <v>3000</v>
      </c>
    </row>
    <row r="52" spans="2:33" ht="19.5" customHeight="1">
      <c r="B52" s="15">
        <f t="shared" si="15"/>
        <v>46</v>
      </c>
      <c r="C52" s="47">
        <f>'参加者名簿'!AA52</f>
      </c>
      <c r="D52" s="48">
        <f>IF('参加者名簿'!I52="","",'参加者名簿'!I52)</f>
      </c>
      <c r="E52" s="152">
        <f>IF('参加者名簿'!J52&lt;&gt;"",'参加者名簿'!J52,"")</f>
      </c>
      <c r="F52" s="60"/>
      <c r="G52" s="61"/>
      <c r="H52" s="61"/>
      <c r="I52" s="61"/>
      <c r="J52" s="61"/>
      <c r="K52" s="61"/>
      <c r="L52" s="61"/>
      <c r="M52" s="61"/>
      <c r="N52" s="61"/>
      <c r="O52" s="62"/>
      <c r="P52" s="70">
        <f t="shared" si="2"/>
      </c>
      <c r="Q52" s="71">
        <f t="shared" si="3"/>
      </c>
      <c r="R52" s="71">
        <f t="shared" si="4"/>
      </c>
      <c r="S52" s="71">
        <f t="shared" si="5"/>
      </c>
      <c r="T52" s="71">
        <f t="shared" si="6"/>
      </c>
      <c r="U52" s="53">
        <f t="shared" si="7"/>
      </c>
      <c r="V52" s="12"/>
      <c r="W52" s="12"/>
      <c r="X52" s="4"/>
      <c r="Y52" s="4"/>
      <c r="Z52" s="4"/>
      <c r="AA52">
        <f t="shared" si="8"/>
        <v>0</v>
      </c>
      <c r="AB52">
        <f t="shared" si="14"/>
        <v>1</v>
      </c>
      <c r="AC52">
        <f t="shared" si="9"/>
        <v>0</v>
      </c>
      <c r="AD52">
        <f t="shared" si="10"/>
        <v>0</v>
      </c>
      <c r="AE52">
        <f t="shared" si="11"/>
        <v>0</v>
      </c>
      <c r="AF52" s="4">
        <f t="shared" si="12"/>
        <v>0</v>
      </c>
      <c r="AG52" s="178">
        <f t="shared" si="13"/>
        <v>3000</v>
      </c>
    </row>
    <row r="53" spans="2:33" ht="19.5" customHeight="1">
      <c r="B53" s="15">
        <f t="shared" si="15"/>
        <v>47</v>
      </c>
      <c r="C53" s="47">
        <f>'参加者名簿'!AA53</f>
      </c>
      <c r="D53" s="48">
        <f>IF('参加者名簿'!I53="","",'参加者名簿'!I53)</f>
      </c>
      <c r="E53" s="152">
        <f>IF('参加者名簿'!J53&lt;&gt;"",'参加者名簿'!J53,"")</f>
      </c>
      <c r="F53" s="60"/>
      <c r="G53" s="61"/>
      <c r="H53" s="61"/>
      <c r="I53" s="61"/>
      <c r="J53" s="61"/>
      <c r="K53" s="61"/>
      <c r="L53" s="61"/>
      <c r="M53" s="61"/>
      <c r="N53" s="61"/>
      <c r="O53" s="62"/>
      <c r="P53" s="70">
        <f t="shared" si="2"/>
      </c>
      <c r="Q53" s="71">
        <f t="shared" si="3"/>
      </c>
      <c r="R53" s="71">
        <f t="shared" si="4"/>
      </c>
      <c r="S53" s="71">
        <f t="shared" si="5"/>
      </c>
      <c r="T53" s="71">
        <f t="shared" si="6"/>
      </c>
      <c r="U53" s="53">
        <f t="shared" si="7"/>
      </c>
      <c r="V53" s="12"/>
      <c r="W53" s="12"/>
      <c r="X53" s="4"/>
      <c r="Y53" s="4"/>
      <c r="Z53" s="4"/>
      <c r="AA53">
        <f t="shared" si="8"/>
        <v>0</v>
      </c>
      <c r="AB53">
        <f t="shared" si="14"/>
        <v>1</v>
      </c>
      <c r="AC53">
        <f t="shared" si="9"/>
        <v>0</v>
      </c>
      <c r="AD53">
        <f t="shared" si="10"/>
        <v>0</v>
      </c>
      <c r="AE53">
        <f t="shared" si="11"/>
        <v>0</v>
      </c>
      <c r="AF53" s="4">
        <f t="shared" si="12"/>
        <v>0</v>
      </c>
      <c r="AG53" s="178">
        <f t="shared" si="13"/>
        <v>3000</v>
      </c>
    </row>
    <row r="54" spans="2:33" ht="19.5" customHeight="1">
      <c r="B54" s="15">
        <f t="shared" si="15"/>
        <v>48</v>
      </c>
      <c r="C54" s="47">
        <f>'参加者名簿'!AA54</f>
      </c>
      <c r="D54" s="48">
        <f>IF('参加者名簿'!I54="","",'参加者名簿'!I54)</f>
      </c>
      <c r="E54" s="152">
        <f>IF('参加者名簿'!J54&lt;&gt;"",'参加者名簿'!J54,"")</f>
      </c>
      <c r="F54" s="60"/>
      <c r="G54" s="61"/>
      <c r="H54" s="61"/>
      <c r="I54" s="61"/>
      <c r="J54" s="61"/>
      <c r="K54" s="61"/>
      <c r="L54" s="61"/>
      <c r="M54" s="61"/>
      <c r="N54" s="61"/>
      <c r="O54" s="62"/>
      <c r="P54" s="70">
        <f t="shared" si="2"/>
      </c>
      <c r="Q54" s="71">
        <f t="shared" si="3"/>
      </c>
      <c r="R54" s="71">
        <f t="shared" si="4"/>
      </c>
      <c r="S54" s="71">
        <f t="shared" si="5"/>
      </c>
      <c r="T54" s="71">
        <f t="shared" si="6"/>
      </c>
      <c r="U54" s="53">
        <f t="shared" si="7"/>
      </c>
      <c r="V54" s="12"/>
      <c r="W54" s="12"/>
      <c r="X54" s="4"/>
      <c r="Y54" s="4"/>
      <c r="Z54" s="4"/>
      <c r="AA54">
        <f t="shared" si="8"/>
        <v>0</v>
      </c>
      <c r="AB54">
        <f t="shared" si="14"/>
        <v>1</v>
      </c>
      <c r="AC54">
        <f t="shared" si="9"/>
        <v>0</v>
      </c>
      <c r="AD54">
        <f t="shared" si="10"/>
        <v>0</v>
      </c>
      <c r="AE54">
        <f t="shared" si="11"/>
        <v>0</v>
      </c>
      <c r="AF54" s="4">
        <f t="shared" si="12"/>
        <v>0</v>
      </c>
      <c r="AG54" s="178">
        <f t="shared" si="13"/>
        <v>3000</v>
      </c>
    </row>
    <row r="55" spans="2:33" ht="19.5" customHeight="1">
      <c r="B55" s="15">
        <f t="shared" si="15"/>
        <v>49</v>
      </c>
      <c r="C55" s="47">
        <f>'参加者名簿'!AA55</f>
      </c>
      <c r="D55" s="48">
        <f>IF('参加者名簿'!I55="","",'参加者名簿'!I55)</f>
      </c>
      <c r="E55" s="152">
        <f>IF('参加者名簿'!J55&lt;&gt;"",'参加者名簿'!J55,"")</f>
      </c>
      <c r="F55" s="60"/>
      <c r="G55" s="61"/>
      <c r="H55" s="61"/>
      <c r="I55" s="61"/>
      <c r="J55" s="61"/>
      <c r="K55" s="61"/>
      <c r="L55" s="61"/>
      <c r="M55" s="61"/>
      <c r="N55" s="61"/>
      <c r="O55" s="62"/>
      <c r="P55" s="70">
        <f t="shared" si="2"/>
      </c>
      <c r="Q55" s="71">
        <f t="shared" si="3"/>
      </c>
      <c r="R55" s="71">
        <f t="shared" si="4"/>
      </c>
      <c r="S55" s="71">
        <f t="shared" si="5"/>
      </c>
      <c r="T55" s="71">
        <f t="shared" si="6"/>
      </c>
      <c r="U55" s="53">
        <f t="shared" si="7"/>
      </c>
      <c r="V55" s="12"/>
      <c r="W55" s="12"/>
      <c r="X55" s="4"/>
      <c r="Y55" s="4"/>
      <c r="Z55" s="4"/>
      <c r="AA55">
        <f t="shared" si="8"/>
        <v>0</v>
      </c>
      <c r="AB55">
        <f t="shared" si="14"/>
        <v>1</v>
      </c>
      <c r="AC55">
        <f t="shared" si="9"/>
        <v>0</v>
      </c>
      <c r="AD55">
        <f t="shared" si="10"/>
        <v>0</v>
      </c>
      <c r="AE55">
        <f t="shared" si="11"/>
        <v>0</v>
      </c>
      <c r="AF55" s="4">
        <f t="shared" si="12"/>
        <v>0</v>
      </c>
      <c r="AG55" s="178">
        <f t="shared" si="13"/>
        <v>3000</v>
      </c>
    </row>
    <row r="56" spans="2:33" ht="19.5" customHeight="1" thickBot="1">
      <c r="B56" s="55">
        <f t="shared" si="15"/>
        <v>50</v>
      </c>
      <c r="C56" s="49">
        <f>'参加者名簿'!AA56</f>
      </c>
      <c r="D56" s="50">
        <f>IF('参加者名簿'!I56="","",'参加者名簿'!I56)</f>
      </c>
      <c r="E56" s="153">
        <f>IF('参加者名簿'!J56&lt;&gt;"",'参加者名簿'!J56,"")</f>
      </c>
      <c r="F56" s="63"/>
      <c r="G56" s="64"/>
      <c r="H56" s="64"/>
      <c r="I56" s="64"/>
      <c r="J56" s="64"/>
      <c r="K56" s="64"/>
      <c r="L56" s="64"/>
      <c r="M56" s="64"/>
      <c r="N56" s="64"/>
      <c r="O56" s="65"/>
      <c r="P56" s="72">
        <f t="shared" si="2"/>
      </c>
      <c r="Q56" s="73">
        <f t="shared" si="3"/>
      </c>
      <c r="R56" s="73">
        <f t="shared" si="4"/>
      </c>
      <c r="S56" s="73">
        <f t="shared" si="5"/>
      </c>
      <c r="T56" s="73">
        <f t="shared" si="6"/>
      </c>
      <c r="U56" s="54">
        <f t="shared" si="7"/>
      </c>
      <c r="V56" s="12"/>
      <c r="W56" s="12"/>
      <c r="X56" s="4"/>
      <c r="Y56" s="4"/>
      <c r="Z56" s="4"/>
      <c r="AA56">
        <f t="shared" si="8"/>
        <v>0</v>
      </c>
      <c r="AB56">
        <f t="shared" si="14"/>
        <v>1</v>
      </c>
      <c r="AC56">
        <f t="shared" si="9"/>
        <v>0</v>
      </c>
      <c r="AD56">
        <f t="shared" si="10"/>
        <v>0</v>
      </c>
      <c r="AE56">
        <f t="shared" si="11"/>
        <v>0</v>
      </c>
      <c r="AF56" s="4">
        <f t="shared" si="12"/>
        <v>0</v>
      </c>
      <c r="AG56" s="178">
        <f t="shared" si="13"/>
        <v>3000</v>
      </c>
    </row>
    <row r="58" ht="13.5">
      <c r="U58" s="4"/>
    </row>
  </sheetData>
  <sheetProtection sheet="1" selectLockedCells="1"/>
  <mergeCells count="14">
    <mergeCell ref="D2:L2"/>
    <mergeCell ref="R5:R6"/>
    <mergeCell ref="S5:S6"/>
    <mergeCell ref="C4:C6"/>
    <mergeCell ref="P4:U4"/>
    <mergeCell ref="T5:T6"/>
    <mergeCell ref="U5:U6"/>
    <mergeCell ref="F5:J5"/>
    <mergeCell ref="K5:M5"/>
    <mergeCell ref="N5:O5"/>
    <mergeCell ref="P5:Q5"/>
    <mergeCell ref="E4:E6"/>
    <mergeCell ref="B4:B6"/>
    <mergeCell ref="F4:O4"/>
  </mergeCells>
  <dataValidations count="3">
    <dataValidation allowBlank="1" showErrorMessage="1" promptTitle="他団体参加" prompt="他団体でも参加登録し、出漕レースが2試合目以降になる場合は「あり」を選択してください。" sqref="E7:E56"/>
    <dataValidation type="list" allowBlank="1" showErrorMessage="1" promptTitle="出漕エントリー" prompt="出漕する場合は「○」を選択してください。" sqref="F7:O56">
      <formula1>$X$7:$X$8</formula1>
    </dataValidation>
    <dataValidation allowBlank="1" showInputMessage="1" showErrorMessage="1" imeMode="on" sqref="C7:D7"/>
  </dataValidations>
  <printOptions/>
  <pageMargins left="0.75" right="0.58" top="0.58" bottom="0.56" header="0.512" footer="0.512"/>
  <pageSetup fitToHeight="1" fitToWidth="1" horizontalDpi="300" verticalDpi="300" orientation="portrait" paperSize="9" scale="68" r:id="rId1"/>
  <headerFooter alignWithMargins="0">
    <oddFooter>&amp;C&amp;P&amp;R社団法人　日本ボート協会</oddFooter>
  </headerFooter>
  <rowBreaks count="1" manualBreakCount="1">
    <brk id="31" min="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76"/>
  <sheetViews>
    <sheetView showGridLines="0" zoomScalePageLayoutView="0" workbookViewId="0" topLeftCell="D1">
      <selection activeCell="F5" sqref="F5:H5"/>
    </sheetView>
  </sheetViews>
  <sheetFormatPr defaultColWidth="9.00390625" defaultRowHeight="13.5"/>
  <cols>
    <col min="1" max="1" width="11.375" style="0" hidden="1" customWidth="1"/>
    <col min="2" max="2" width="7.875" style="0" hidden="1" customWidth="1"/>
    <col min="3" max="3" width="7.25390625" style="0" hidden="1" customWidth="1"/>
    <col min="4" max="5" width="5.625" style="0" customWidth="1"/>
    <col min="6" max="7" width="10.125" style="0" customWidth="1"/>
    <col min="8" max="8" width="8.25390625" style="0" customWidth="1"/>
    <col min="9" max="10" width="2.625" style="0" customWidth="1"/>
    <col min="11" max="12" width="5.625" style="0" customWidth="1"/>
    <col min="13" max="14" width="10.125" style="0" customWidth="1"/>
    <col min="15" max="15" width="8.25390625" style="0" customWidth="1"/>
    <col min="16" max="16" width="2.875" style="0" customWidth="1"/>
    <col min="17" max="17" width="0" style="0" hidden="1" customWidth="1"/>
    <col min="18" max="18" width="19.125" style="0" hidden="1" customWidth="1"/>
    <col min="19" max="19" width="18.375" style="0" hidden="1" customWidth="1"/>
  </cols>
  <sheetData>
    <row r="1" spans="4:15" ht="36" customHeight="1">
      <c r="D1" s="388" t="s">
        <v>104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9.75" customHeight="1" thickBot="1">
      <c r="A2" t="s">
        <v>25</v>
      </c>
      <c r="B2">
        <f>COUNTIF(R$5:R$71,$A2)</f>
        <v>0</v>
      </c>
      <c r="C2">
        <f>COUNTIF(S$5:S$71,$A2)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7.25" customHeight="1" thickBot="1">
      <c r="A3" t="s">
        <v>29</v>
      </c>
      <c r="B3">
        <f aca="true" t="shared" si="0" ref="B3:C6">COUNTIF(R$5:R$71,$A3)</f>
        <v>0</v>
      </c>
      <c r="C3">
        <f t="shared" si="0"/>
        <v>0</v>
      </c>
      <c r="D3" s="390" t="s">
        <v>19</v>
      </c>
      <c r="E3" s="390"/>
      <c r="F3" s="391">
        <f>IF(ISBLANK('出漕申込シート'!$F$17),"",'出漕申込シート'!$F$17)</f>
      </c>
      <c r="G3" s="392"/>
      <c r="H3" s="392"/>
      <c r="I3" s="393"/>
      <c r="J3" s="393"/>
      <c r="K3" s="394"/>
      <c r="L3" s="24"/>
      <c r="M3" s="24"/>
      <c r="N3" s="24"/>
      <c r="O3" s="24"/>
    </row>
    <row r="4" spans="1:3" ht="14.25" thickBot="1">
      <c r="A4" t="s">
        <v>26</v>
      </c>
      <c r="B4">
        <f t="shared" si="0"/>
        <v>0</v>
      </c>
      <c r="C4">
        <f t="shared" si="0"/>
        <v>0</v>
      </c>
    </row>
    <row r="5" spans="1:19" s="16" customFormat="1" ht="20.25" customHeight="1">
      <c r="A5" t="s">
        <v>30</v>
      </c>
      <c r="B5">
        <f t="shared" si="0"/>
        <v>0</v>
      </c>
      <c r="C5">
        <f t="shared" si="0"/>
        <v>0</v>
      </c>
      <c r="D5" s="371" t="s">
        <v>51</v>
      </c>
      <c r="E5" s="372"/>
      <c r="F5" s="373"/>
      <c r="G5" s="374"/>
      <c r="H5" s="375"/>
      <c r="I5" s="41"/>
      <c r="J5" s="42"/>
      <c r="K5" s="371" t="s">
        <v>51</v>
      </c>
      <c r="L5" s="372"/>
      <c r="M5" s="373"/>
      <c r="N5" s="374"/>
      <c r="O5" s="375"/>
      <c r="Q5" s="16" t="s">
        <v>21</v>
      </c>
      <c r="R5" s="16">
        <f>F5</f>
        <v>0</v>
      </c>
      <c r="S5" s="16">
        <f>IF(H7="○",F5,"")</f>
      </c>
    </row>
    <row r="6" spans="1:19" s="16" customFormat="1" ht="20.25" customHeight="1" thickBot="1">
      <c r="A6" t="s">
        <v>31</v>
      </c>
      <c r="B6">
        <f t="shared" si="0"/>
        <v>0</v>
      </c>
      <c r="C6">
        <f t="shared" si="0"/>
        <v>0</v>
      </c>
      <c r="D6" s="376" t="s">
        <v>52</v>
      </c>
      <c r="E6" s="377"/>
      <c r="F6" s="378"/>
      <c r="G6" s="379"/>
      <c r="H6" s="380"/>
      <c r="I6" s="41"/>
      <c r="J6" s="42"/>
      <c r="K6" s="376" t="s">
        <v>52</v>
      </c>
      <c r="L6" s="377"/>
      <c r="M6" s="378"/>
      <c r="N6" s="379"/>
      <c r="O6" s="380"/>
      <c r="R6" s="16">
        <f>M5</f>
        <v>0</v>
      </c>
      <c r="S6" s="16">
        <f>IF(O7="○",M5,"")</f>
      </c>
    </row>
    <row r="7" spans="4:15" s="16" customFormat="1" ht="20.25" customHeight="1" thickBot="1">
      <c r="D7" s="386" t="s">
        <v>95</v>
      </c>
      <c r="E7" s="387"/>
      <c r="F7" s="36">
        <f>IF(ISNA(VLOOKUP(H12,カテゴリー,3)),"",VLOOKUP(H12,カテゴリー,3))</f>
      </c>
      <c r="G7" s="29" t="s">
        <v>94</v>
      </c>
      <c r="H7" s="74"/>
      <c r="I7" s="41"/>
      <c r="J7" s="42"/>
      <c r="K7" s="386" t="s">
        <v>95</v>
      </c>
      <c r="L7" s="387"/>
      <c r="M7" s="36">
        <f>IF(ISNA(VLOOKUP(O12,カテゴリー,3)),"",VLOOKUP(O12,カテゴリー,3))</f>
      </c>
      <c r="N7" s="29" t="s">
        <v>94</v>
      </c>
      <c r="O7" s="74"/>
    </row>
    <row r="8" spans="4:15" s="16" customFormat="1" ht="9" customHeight="1" thickBot="1">
      <c r="D8" s="38"/>
      <c r="E8" s="38"/>
      <c r="F8" s="39"/>
      <c r="G8" s="40"/>
      <c r="H8" s="39"/>
      <c r="I8" s="38"/>
      <c r="J8" s="38"/>
      <c r="K8" s="38"/>
      <c r="L8" s="38"/>
      <c r="M8" s="39"/>
      <c r="N8" s="40"/>
      <c r="O8" s="39"/>
    </row>
    <row r="9" spans="4:15" s="16" customFormat="1" ht="24.75" customHeight="1">
      <c r="D9" s="19" t="s">
        <v>55</v>
      </c>
      <c r="E9" s="384" t="s">
        <v>57</v>
      </c>
      <c r="F9" s="344"/>
      <c r="G9" s="385"/>
      <c r="H9" s="25" t="s">
        <v>53</v>
      </c>
      <c r="I9" s="41"/>
      <c r="J9" s="42"/>
      <c r="K9" s="19" t="s">
        <v>55</v>
      </c>
      <c r="L9" s="384" t="s">
        <v>57</v>
      </c>
      <c r="M9" s="344"/>
      <c r="N9" s="385"/>
      <c r="O9" s="25" t="s">
        <v>53</v>
      </c>
    </row>
    <row r="10" spans="4:15" s="16" customFormat="1" ht="20.25" customHeight="1">
      <c r="D10" s="20" t="s">
        <v>96</v>
      </c>
      <c r="E10" s="365"/>
      <c r="F10" s="366"/>
      <c r="G10" s="367"/>
      <c r="H10" s="32">
        <f>IF(ISNA(VLOOKUP(E10,選手一覧,2,FALSE)),"",VLOOKUP(E10,選手一覧,2,FALSE))</f>
      </c>
      <c r="K10" s="20" t="s">
        <v>96</v>
      </c>
      <c r="L10" s="365"/>
      <c r="M10" s="366"/>
      <c r="N10" s="367"/>
      <c r="O10" s="32">
        <f>IF(ISNA(VLOOKUP(L10,選手一覧,2,FALSE)),"",VLOOKUP(L10,選手一覧,2,FALSE))</f>
      </c>
    </row>
    <row r="11" spans="4:15" s="16" customFormat="1" ht="20.25" customHeight="1" thickBot="1">
      <c r="D11" s="22" t="s">
        <v>97</v>
      </c>
      <c r="E11" s="381"/>
      <c r="F11" s="382"/>
      <c r="G11" s="383"/>
      <c r="H11" s="33">
        <f>IF(ISNA(VLOOKUP(E11,選手一覧,2,FALSE)),"",VLOOKUP(E11,選手一覧,2,FALSE))</f>
      </c>
      <c r="K11" s="22" t="s">
        <v>97</v>
      </c>
      <c r="L11" s="381"/>
      <c r="M11" s="382"/>
      <c r="N11" s="383"/>
      <c r="O11" s="33">
        <f>IF(ISNA(VLOOKUP(L11,選手一覧,2,FALSE)),"",VLOOKUP(L11,選手一覧,2,FALSE))</f>
      </c>
    </row>
    <row r="12" spans="4:15" s="16" customFormat="1" ht="20.25" customHeight="1" thickBot="1" thickTop="1">
      <c r="D12" s="368" t="s">
        <v>59</v>
      </c>
      <c r="E12" s="369"/>
      <c r="F12" s="369"/>
      <c r="G12" s="370"/>
      <c r="H12" s="37">
        <f>IF(COUNTIF(H10:H11,"&gt;26")=0,"",ROUNDDOWN(SUM(H10:H11)/COUNTIF(H10:H11,"&gt;26"),0))</f>
      </c>
      <c r="K12" s="368" t="s">
        <v>59</v>
      </c>
      <c r="L12" s="369"/>
      <c r="M12" s="369"/>
      <c r="N12" s="370"/>
      <c r="O12" s="37">
        <f>IF(COUNTIF(O10:O11,"&gt;26")=0,"",ROUNDDOWN(SUM(O10:O11)/COUNTIF(O10:O11,"&gt;26"),0))</f>
      </c>
    </row>
    <row r="13" ht="12" customHeight="1" thickBot="1"/>
    <row r="14" spans="4:19" s="16" customFormat="1" ht="20.25" customHeight="1">
      <c r="D14" s="371" t="s">
        <v>51</v>
      </c>
      <c r="E14" s="372"/>
      <c r="F14" s="373"/>
      <c r="G14" s="374"/>
      <c r="H14" s="375"/>
      <c r="I14" s="41"/>
      <c r="J14" s="42"/>
      <c r="K14" s="371" t="s">
        <v>51</v>
      </c>
      <c r="L14" s="372"/>
      <c r="M14" s="373"/>
      <c r="N14" s="374"/>
      <c r="O14" s="375"/>
      <c r="R14" s="16">
        <f>F14</f>
        <v>0</v>
      </c>
      <c r="S14" s="16">
        <f>IF(H16="○",F14,"")</f>
      </c>
    </row>
    <row r="15" spans="4:19" s="16" customFormat="1" ht="20.25" customHeight="1" thickBot="1">
      <c r="D15" s="376" t="s">
        <v>52</v>
      </c>
      <c r="E15" s="377"/>
      <c r="F15" s="378"/>
      <c r="G15" s="379"/>
      <c r="H15" s="380"/>
      <c r="I15" s="41"/>
      <c r="J15" s="42"/>
      <c r="K15" s="376" t="s">
        <v>52</v>
      </c>
      <c r="L15" s="377"/>
      <c r="M15" s="378"/>
      <c r="N15" s="379"/>
      <c r="O15" s="380"/>
      <c r="R15" s="16">
        <f>M14</f>
        <v>0</v>
      </c>
      <c r="S15" s="16">
        <f>IF(O16="○",M14,"")</f>
      </c>
    </row>
    <row r="16" spans="4:15" s="16" customFormat="1" ht="20.25" customHeight="1" thickBot="1">
      <c r="D16" s="386" t="s">
        <v>95</v>
      </c>
      <c r="E16" s="387"/>
      <c r="F16" s="36">
        <f>IF(ISNA(VLOOKUP(H21,カテゴリー,3)),"",VLOOKUP(H21,カテゴリー,3))</f>
      </c>
      <c r="G16" s="29" t="s">
        <v>94</v>
      </c>
      <c r="H16" s="74"/>
      <c r="I16" s="41"/>
      <c r="J16" s="42"/>
      <c r="K16" s="386" t="s">
        <v>95</v>
      </c>
      <c r="L16" s="387"/>
      <c r="M16" s="36">
        <f>IF(ISNA(VLOOKUP(O21,カテゴリー,3)),"",VLOOKUP(O21,カテゴリー,3))</f>
      </c>
      <c r="N16" s="29" t="s">
        <v>94</v>
      </c>
      <c r="O16" s="74"/>
    </row>
    <row r="17" spans="4:15" s="16" customFormat="1" ht="9" customHeight="1" thickBot="1">
      <c r="D17" s="38"/>
      <c r="E17" s="38"/>
      <c r="F17" s="39"/>
      <c r="G17" s="40"/>
      <c r="H17" s="39"/>
      <c r="I17" s="38"/>
      <c r="J17" s="38"/>
      <c r="K17" s="38"/>
      <c r="L17" s="38"/>
      <c r="M17" s="39"/>
      <c r="N17" s="40"/>
      <c r="O17" s="39"/>
    </row>
    <row r="18" spans="4:15" s="16" customFormat="1" ht="24.75" customHeight="1">
      <c r="D18" s="19" t="s">
        <v>55</v>
      </c>
      <c r="E18" s="384" t="s">
        <v>57</v>
      </c>
      <c r="F18" s="344"/>
      <c r="G18" s="385"/>
      <c r="H18" s="25" t="s">
        <v>53</v>
      </c>
      <c r="I18" s="41"/>
      <c r="J18" s="42"/>
      <c r="K18" s="19" t="s">
        <v>55</v>
      </c>
      <c r="L18" s="384" t="s">
        <v>57</v>
      </c>
      <c r="M18" s="344"/>
      <c r="N18" s="385"/>
      <c r="O18" s="25" t="s">
        <v>53</v>
      </c>
    </row>
    <row r="19" spans="4:15" s="16" customFormat="1" ht="20.25" customHeight="1">
      <c r="D19" s="20" t="s">
        <v>96</v>
      </c>
      <c r="E19" s="365"/>
      <c r="F19" s="366"/>
      <c r="G19" s="367"/>
      <c r="H19" s="32">
        <f>IF(ISNA(VLOOKUP(E19,選手一覧,2,FALSE)),"",VLOOKUP(E19,選手一覧,2,FALSE))</f>
      </c>
      <c r="K19" s="20" t="s">
        <v>96</v>
      </c>
      <c r="L19" s="365"/>
      <c r="M19" s="366"/>
      <c r="N19" s="367"/>
      <c r="O19" s="32">
        <f>IF(ISNA(VLOOKUP(L19,選手一覧,2,FALSE)),"",VLOOKUP(L19,選手一覧,2,FALSE))</f>
      </c>
    </row>
    <row r="20" spans="4:15" s="16" customFormat="1" ht="20.25" customHeight="1" thickBot="1">
      <c r="D20" s="22" t="s">
        <v>97</v>
      </c>
      <c r="E20" s="381"/>
      <c r="F20" s="382"/>
      <c r="G20" s="383"/>
      <c r="H20" s="33">
        <f>IF(ISNA(VLOOKUP(E20,選手一覧,2,FALSE)),"",VLOOKUP(E20,選手一覧,2,FALSE))</f>
      </c>
      <c r="K20" s="22" t="s">
        <v>97</v>
      </c>
      <c r="L20" s="381"/>
      <c r="M20" s="382"/>
      <c r="N20" s="383"/>
      <c r="O20" s="33">
        <f>IF(ISNA(VLOOKUP(L20,選手一覧,2,FALSE)),"",VLOOKUP(L20,選手一覧,2,FALSE))</f>
      </c>
    </row>
    <row r="21" spans="4:15" s="16" customFormat="1" ht="20.25" customHeight="1" thickBot="1" thickTop="1">
      <c r="D21" s="368" t="s">
        <v>59</v>
      </c>
      <c r="E21" s="369"/>
      <c r="F21" s="369"/>
      <c r="G21" s="370"/>
      <c r="H21" s="37">
        <f>IF(COUNTIF(H19:H20,"&gt;26")=0,"",ROUNDDOWN(SUM(H19:H20)/COUNTIF(H19:H20,"&gt;26"),0))</f>
      </c>
      <c r="K21" s="368" t="s">
        <v>59</v>
      </c>
      <c r="L21" s="369"/>
      <c r="M21" s="369"/>
      <c r="N21" s="370"/>
      <c r="O21" s="37">
        <f>IF(COUNTIF(O19:O20,"&gt;26")=0,"",ROUNDDOWN(SUM(O19:O20)/COUNTIF(O19:O20,"&gt;26"),0))</f>
      </c>
    </row>
    <row r="22" ht="10.5" customHeight="1" thickBot="1"/>
    <row r="23" spans="4:19" s="16" customFormat="1" ht="20.25" customHeight="1">
      <c r="D23" s="371" t="s">
        <v>51</v>
      </c>
      <c r="E23" s="372"/>
      <c r="F23" s="373"/>
      <c r="G23" s="374"/>
      <c r="H23" s="375"/>
      <c r="I23" s="41"/>
      <c r="J23" s="42"/>
      <c r="K23" s="371" t="s">
        <v>51</v>
      </c>
      <c r="L23" s="372"/>
      <c r="M23" s="373"/>
      <c r="N23" s="374"/>
      <c r="O23" s="375"/>
      <c r="R23" s="16">
        <f>F23</f>
        <v>0</v>
      </c>
      <c r="S23" s="16">
        <f>IF(H25="○",F23,"")</f>
      </c>
    </row>
    <row r="24" spans="4:19" s="16" customFormat="1" ht="20.25" customHeight="1" thickBot="1">
      <c r="D24" s="376" t="s">
        <v>52</v>
      </c>
      <c r="E24" s="377"/>
      <c r="F24" s="378"/>
      <c r="G24" s="379"/>
      <c r="H24" s="380"/>
      <c r="I24" s="41"/>
      <c r="J24" s="42"/>
      <c r="K24" s="376" t="s">
        <v>52</v>
      </c>
      <c r="L24" s="377"/>
      <c r="M24" s="378"/>
      <c r="N24" s="379"/>
      <c r="O24" s="380"/>
      <c r="R24" s="16">
        <f>M23</f>
        <v>0</v>
      </c>
      <c r="S24" s="16">
        <f>IF(O25="○",M23,"")</f>
      </c>
    </row>
    <row r="25" spans="4:15" s="16" customFormat="1" ht="20.25" customHeight="1" thickBot="1">
      <c r="D25" s="386" t="s">
        <v>95</v>
      </c>
      <c r="E25" s="387"/>
      <c r="F25" s="36">
        <f>IF(ISNA(VLOOKUP(H30,カテゴリー,3)),"",VLOOKUP(H30,カテゴリー,3))</f>
      </c>
      <c r="G25" s="29" t="s">
        <v>94</v>
      </c>
      <c r="H25" s="74"/>
      <c r="I25" s="41"/>
      <c r="J25" s="42"/>
      <c r="K25" s="386" t="s">
        <v>95</v>
      </c>
      <c r="L25" s="387"/>
      <c r="M25" s="36">
        <f>IF(ISNA(VLOOKUP(O30,カテゴリー,3)),"",VLOOKUP(O30,カテゴリー,3))</f>
      </c>
      <c r="N25" s="29" t="s">
        <v>94</v>
      </c>
      <c r="O25" s="74"/>
    </row>
    <row r="26" spans="4:15" s="16" customFormat="1" ht="9" customHeight="1" thickBot="1">
      <c r="D26" s="38"/>
      <c r="E26" s="38"/>
      <c r="F26" s="39"/>
      <c r="G26" s="40"/>
      <c r="H26" s="39"/>
      <c r="I26" s="38"/>
      <c r="J26" s="38"/>
      <c r="K26" s="38"/>
      <c r="L26" s="38"/>
      <c r="M26" s="39"/>
      <c r="N26" s="40"/>
      <c r="O26" s="39"/>
    </row>
    <row r="27" spans="4:15" s="16" customFormat="1" ht="24.75" customHeight="1">
      <c r="D27" s="19" t="s">
        <v>55</v>
      </c>
      <c r="E27" s="384" t="s">
        <v>57</v>
      </c>
      <c r="F27" s="344"/>
      <c r="G27" s="385"/>
      <c r="H27" s="25" t="s">
        <v>53</v>
      </c>
      <c r="I27" s="41"/>
      <c r="J27" s="42"/>
      <c r="K27" s="19" t="s">
        <v>55</v>
      </c>
      <c r="L27" s="384" t="s">
        <v>57</v>
      </c>
      <c r="M27" s="344"/>
      <c r="N27" s="385"/>
      <c r="O27" s="25" t="s">
        <v>53</v>
      </c>
    </row>
    <row r="28" spans="4:15" s="16" customFormat="1" ht="20.25" customHeight="1">
      <c r="D28" s="20" t="s">
        <v>96</v>
      </c>
      <c r="E28" s="365"/>
      <c r="F28" s="366"/>
      <c r="G28" s="367"/>
      <c r="H28" s="32">
        <f>IF(ISNA(VLOOKUP(E28,選手一覧,2,FALSE)),"",VLOOKUP(E28,選手一覧,2,FALSE))</f>
      </c>
      <c r="K28" s="20" t="s">
        <v>96</v>
      </c>
      <c r="L28" s="365"/>
      <c r="M28" s="366"/>
      <c r="N28" s="367"/>
      <c r="O28" s="32">
        <f>IF(ISNA(VLOOKUP(L28,選手一覧,2,FALSE)),"",VLOOKUP(L28,選手一覧,2,FALSE))</f>
      </c>
    </row>
    <row r="29" spans="4:15" s="16" customFormat="1" ht="20.25" customHeight="1" thickBot="1">
      <c r="D29" s="22" t="s">
        <v>97</v>
      </c>
      <c r="E29" s="381"/>
      <c r="F29" s="382"/>
      <c r="G29" s="383"/>
      <c r="H29" s="33">
        <f>IF(ISNA(VLOOKUP(E29,選手一覧,2,FALSE)),"",VLOOKUP(E29,選手一覧,2,FALSE))</f>
      </c>
      <c r="K29" s="22" t="s">
        <v>97</v>
      </c>
      <c r="L29" s="381"/>
      <c r="M29" s="382"/>
      <c r="N29" s="383"/>
      <c r="O29" s="33">
        <f>IF(ISNA(VLOOKUP(L29,選手一覧,2,FALSE)),"",VLOOKUP(L29,選手一覧,2,FALSE))</f>
      </c>
    </row>
    <row r="30" spans="4:15" s="16" customFormat="1" ht="20.25" customHeight="1" thickBot="1" thickTop="1">
      <c r="D30" s="368" t="s">
        <v>59</v>
      </c>
      <c r="E30" s="369"/>
      <c r="F30" s="369"/>
      <c r="G30" s="370"/>
      <c r="H30" s="37">
        <f>IF(COUNTIF(H28:H29,"&gt;26")=0,"",ROUNDDOWN(SUM(H28:H29)/COUNTIF(H28:H29,"&gt;26"),0))</f>
      </c>
      <c r="K30" s="368" t="s">
        <v>59</v>
      </c>
      <c r="L30" s="369"/>
      <c r="M30" s="369"/>
      <c r="N30" s="370"/>
      <c r="O30" s="37">
        <f>IF(COUNTIF(O28:O29,"&gt;26")=0,"",ROUNDDOWN(SUM(O28:O29)/COUNTIF(O28:O29,"&gt;26"),0))</f>
      </c>
    </row>
    <row r="31" ht="11.25" customHeight="1" thickBot="1"/>
    <row r="32" spans="4:19" s="16" customFormat="1" ht="20.25" customHeight="1">
      <c r="D32" s="371" t="s">
        <v>51</v>
      </c>
      <c r="E32" s="372"/>
      <c r="F32" s="373"/>
      <c r="G32" s="374"/>
      <c r="H32" s="375"/>
      <c r="I32" s="41"/>
      <c r="J32" s="42"/>
      <c r="K32" s="371" t="s">
        <v>51</v>
      </c>
      <c r="L32" s="372"/>
      <c r="M32" s="373"/>
      <c r="N32" s="374"/>
      <c r="O32" s="375"/>
      <c r="R32" s="16">
        <f>F32</f>
        <v>0</v>
      </c>
      <c r="S32" s="16">
        <f>IF(H34="○",F32,"")</f>
      </c>
    </row>
    <row r="33" spans="4:19" s="16" customFormat="1" ht="20.25" customHeight="1" thickBot="1">
      <c r="D33" s="376" t="s">
        <v>52</v>
      </c>
      <c r="E33" s="377"/>
      <c r="F33" s="378"/>
      <c r="G33" s="379"/>
      <c r="H33" s="380"/>
      <c r="I33" s="41"/>
      <c r="J33" s="42"/>
      <c r="K33" s="376" t="s">
        <v>52</v>
      </c>
      <c r="L33" s="377"/>
      <c r="M33" s="378"/>
      <c r="N33" s="379"/>
      <c r="O33" s="380"/>
      <c r="R33" s="16">
        <f>M32</f>
        <v>0</v>
      </c>
      <c r="S33" s="16">
        <f>IF(O34="○",M32,"")</f>
      </c>
    </row>
    <row r="34" spans="4:15" s="16" customFormat="1" ht="20.25" customHeight="1" thickBot="1">
      <c r="D34" s="386" t="s">
        <v>95</v>
      </c>
      <c r="E34" s="387"/>
      <c r="F34" s="36">
        <f>IF(ISNA(VLOOKUP(H39,カテゴリー,3)),"",VLOOKUP(H39,カテゴリー,3))</f>
      </c>
      <c r="G34" s="29" t="s">
        <v>94</v>
      </c>
      <c r="H34" s="74"/>
      <c r="I34" s="41"/>
      <c r="J34" s="42"/>
      <c r="K34" s="386" t="s">
        <v>95</v>
      </c>
      <c r="L34" s="387"/>
      <c r="M34" s="36">
        <f>IF(ISNA(VLOOKUP(O39,カテゴリー,3)),"",VLOOKUP(O39,カテゴリー,3))</f>
      </c>
      <c r="N34" s="29" t="s">
        <v>94</v>
      </c>
      <c r="O34" s="74"/>
    </row>
    <row r="35" spans="4:15" s="16" customFormat="1" ht="9" customHeight="1" thickBot="1">
      <c r="D35" s="38"/>
      <c r="E35" s="38"/>
      <c r="F35" s="39"/>
      <c r="G35" s="40"/>
      <c r="H35" s="39"/>
      <c r="I35" s="38"/>
      <c r="J35" s="38"/>
      <c r="K35" s="38"/>
      <c r="L35" s="38"/>
      <c r="M35" s="39"/>
      <c r="N35" s="40"/>
      <c r="O35" s="39"/>
    </row>
    <row r="36" spans="4:15" s="16" customFormat="1" ht="24.75" customHeight="1">
      <c r="D36" s="19" t="s">
        <v>55</v>
      </c>
      <c r="E36" s="384" t="s">
        <v>57</v>
      </c>
      <c r="F36" s="344"/>
      <c r="G36" s="385"/>
      <c r="H36" s="25" t="s">
        <v>53</v>
      </c>
      <c r="I36" s="41"/>
      <c r="J36" s="42"/>
      <c r="K36" s="19" t="s">
        <v>55</v>
      </c>
      <c r="L36" s="384" t="s">
        <v>57</v>
      </c>
      <c r="M36" s="344"/>
      <c r="N36" s="385"/>
      <c r="O36" s="25" t="s">
        <v>53</v>
      </c>
    </row>
    <row r="37" spans="4:15" s="16" customFormat="1" ht="20.25" customHeight="1">
      <c r="D37" s="20" t="s">
        <v>96</v>
      </c>
      <c r="E37" s="365"/>
      <c r="F37" s="366"/>
      <c r="G37" s="367"/>
      <c r="H37" s="32">
        <f>IF(ISNA(VLOOKUP(E37,選手一覧,2,FALSE)),"",VLOOKUP(E37,選手一覧,2,FALSE))</f>
      </c>
      <c r="K37" s="20" t="s">
        <v>96</v>
      </c>
      <c r="L37" s="365"/>
      <c r="M37" s="366"/>
      <c r="N37" s="367"/>
      <c r="O37" s="32">
        <f>IF(ISNA(VLOOKUP(L37,選手一覧,2,FALSE)),"",VLOOKUP(L37,選手一覧,2,FALSE))</f>
      </c>
    </row>
    <row r="38" spans="4:15" s="16" customFormat="1" ht="20.25" customHeight="1" thickBot="1">
      <c r="D38" s="22" t="s">
        <v>97</v>
      </c>
      <c r="E38" s="381"/>
      <c r="F38" s="382"/>
      <c r="G38" s="383"/>
      <c r="H38" s="33">
        <f>IF(ISNA(VLOOKUP(E38,選手一覧,2,FALSE)),"",VLOOKUP(E38,選手一覧,2,FALSE))</f>
      </c>
      <c r="K38" s="22" t="s">
        <v>97</v>
      </c>
      <c r="L38" s="381"/>
      <c r="M38" s="382"/>
      <c r="N38" s="383"/>
      <c r="O38" s="33">
        <f>IF(ISNA(VLOOKUP(L38,選手一覧,2,FALSE)),"",VLOOKUP(L38,選手一覧,2,FALSE))</f>
      </c>
    </row>
    <row r="39" spans="4:15" s="16" customFormat="1" ht="20.25" customHeight="1" thickBot="1" thickTop="1">
      <c r="D39" s="368" t="s">
        <v>59</v>
      </c>
      <c r="E39" s="369"/>
      <c r="F39" s="369"/>
      <c r="G39" s="370"/>
      <c r="H39" s="37">
        <f>IF(COUNTIF(H37:H38,"&gt;26")=0,"",ROUNDDOWN(SUM(H37:H38)/COUNTIF(H37:H38,"&gt;26"),0))</f>
      </c>
      <c r="K39" s="368" t="s">
        <v>59</v>
      </c>
      <c r="L39" s="369"/>
      <c r="M39" s="369"/>
      <c r="N39" s="370"/>
      <c r="O39" s="37">
        <f>IF(COUNTIF(O37:O38,"&gt;26")=0,"",ROUNDDOWN(SUM(O37:O38)/COUNTIF(O37:O38,"&gt;26"),0))</f>
      </c>
    </row>
    <row r="41" ht="14.25" thickBot="1"/>
    <row r="42" spans="4:19" s="16" customFormat="1" ht="20.25" customHeight="1">
      <c r="D42" s="371" t="s">
        <v>51</v>
      </c>
      <c r="E42" s="372"/>
      <c r="F42" s="373"/>
      <c r="G42" s="374"/>
      <c r="H42" s="375"/>
      <c r="I42" s="41"/>
      <c r="J42" s="42"/>
      <c r="K42" s="371" t="s">
        <v>51</v>
      </c>
      <c r="L42" s="372"/>
      <c r="M42" s="373"/>
      <c r="N42" s="374"/>
      <c r="O42" s="375"/>
      <c r="R42" s="16">
        <f>F42</f>
        <v>0</v>
      </c>
      <c r="S42" s="16">
        <f>IF(H44="○",F42,"")</f>
      </c>
    </row>
    <row r="43" spans="4:19" s="16" customFormat="1" ht="20.25" customHeight="1" thickBot="1">
      <c r="D43" s="376" t="s">
        <v>52</v>
      </c>
      <c r="E43" s="377"/>
      <c r="F43" s="378"/>
      <c r="G43" s="379"/>
      <c r="H43" s="380"/>
      <c r="I43" s="41"/>
      <c r="J43" s="42"/>
      <c r="K43" s="376" t="s">
        <v>52</v>
      </c>
      <c r="L43" s="377"/>
      <c r="M43" s="378"/>
      <c r="N43" s="379"/>
      <c r="O43" s="380"/>
      <c r="R43" s="16">
        <f>M42</f>
        <v>0</v>
      </c>
      <c r="S43" s="16">
        <f>IF(O44="○",M42,"")</f>
      </c>
    </row>
    <row r="44" spans="4:15" s="16" customFormat="1" ht="20.25" customHeight="1" thickBot="1">
      <c r="D44" s="386" t="s">
        <v>95</v>
      </c>
      <c r="E44" s="387"/>
      <c r="F44" s="36">
        <f>IF(ISNA(VLOOKUP(H49,カテゴリー,3)),"",VLOOKUP(H49,カテゴリー,3))</f>
      </c>
      <c r="G44" s="29" t="s">
        <v>94</v>
      </c>
      <c r="H44" s="74"/>
      <c r="I44" s="41"/>
      <c r="J44" s="42"/>
      <c r="K44" s="386" t="s">
        <v>95</v>
      </c>
      <c r="L44" s="387"/>
      <c r="M44" s="36">
        <f>IF(ISNA(VLOOKUP(O49,カテゴリー,3)),"",VLOOKUP(O49,カテゴリー,3))</f>
      </c>
      <c r="N44" s="29" t="s">
        <v>94</v>
      </c>
      <c r="O44" s="74"/>
    </row>
    <row r="45" spans="4:15" s="16" customFormat="1" ht="9" customHeight="1" thickBot="1">
      <c r="D45" s="38"/>
      <c r="E45" s="38"/>
      <c r="F45" s="39"/>
      <c r="G45" s="40"/>
      <c r="H45" s="39"/>
      <c r="I45" s="38"/>
      <c r="J45" s="38"/>
      <c r="K45" s="38"/>
      <c r="L45" s="38"/>
      <c r="M45" s="39"/>
      <c r="N45" s="40"/>
      <c r="O45" s="39"/>
    </row>
    <row r="46" spans="4:15" s="16" customFormat="1" ht="24.75" customHeight="1">
      <c r="D46" s="19" t="s">
        <v>55</v>
      </c>
      <c r="E46" s="384" t="s">
        <v>57</v>
      </c>
      <c r="F46" s="344"/>
      <c r="G46" s="385"/>
      <c r="H46" s="25" t="s">
        <v>53</v>
      </c>
      <c r="I46" s="41"/>
      <c r="J46" s="42"/>
      <c r="K46" s="19" t="s">
        <v>55</v>
      </c>
      <c r="L46" s="384" t="s">
        <v>57</v>
      </c>
      <c r="M46" s="344"/>
      <c r="N46" s="385"/>
      <c r="O46" s="25" t="s">
        <v>53</v>
      </c>
    </row>
    <row r="47" spans="4:15" s="16" customFormat="1" ht="20.25" customHeight="1">
      <c r="D47" s="20" t="s">
        <v>96</v>
      </c>
      <c r="E47" s="365"/>
      <c r="F47" s="366"/>
      <c r="G47" s="367"/>
      <c r="H47" s="32">
        <f>IF(ISNA(VLOOKUP(E47,選手一覧,2,FALSE)),"",VLOOKUP(E47,選手一覧,2,FALSE))</f>
      </c>
      <c r="K47" s="20" t="s">
        <v>96</v>
      </c>
      <c r="L47" s="365"/>
      <c r="M47" s="366"/>
      <c r="N47" s="367"/>
      <c r="O47" s="32">
        <f>IF(ISNA(VLOOKUP(L47,選手一覧,2,FALSE)),"",VLOOKUP(L47,選手一覧,2,FALSE))</f>
      </c>
    </row>
    <row r="48" spans="4:15" s="16" customFormat="1" ht="20.25" customHeight="1" thickBot="1">
      <c r="D48" s="22" t="s">
        <v>97</v>
      </c>
      <c r="E48" s="381"/>
      <c r="F48" s="382"/>
      <c r="G48" s="383"/>
      <c r="H48" s="33">
        <f>IF(ISNA(VLOOKUP(E48,選手一覧,2,FALSE)),"",VLOOKUP(E48,選手一覧,2,FALSE))</f>
      </c>
      <c r="K48" s="22" t="s">
        <v>97</v>
      </c>
      <c r="L48" s="381"/>
      <c r="M48" s="382"/>
      <c r="N48" s="383"/>
      <c r="O48" s="33">
        <f>IF(ISNA(VLOOKUP(L48,選手一覧,2,FALSE)),"",VLOOKUP(L48,選手一覧,2,FALSE))</f>
      </c>
    </row>
    <row r="49" spans="4:15" s="16" customFormat="1" ht="20.25" customHeight="1" thickBot="1" thickTop="1">
      <c r="D49" s="368" t="s">
        <v>59</v>
      </c>
      <c r="E49" s="369"/>
      <c r="F49" s="369"/>
      <c r="G49" s="370"/>
      <c r="H49" s="37">
        <f>IF(COUNTIF(H47:H48,"&gt;26")=0,"",ROUNDDOWN(SUM(H47:H48)/COUNTIF(H47:H48,"&gt;26"),0))</f>
      </c>
      <c r="K49" s="368" t="s">
        <v>59</v>
      </c>
      <c r="L49" s="369"/>
      <c r="M49" s="369"/>
      <c r="N49" s="370"/>
      <c r="O49" s="37">
        <f>IF(COUNTIF(O47:O48,"&gt;26")=0,"",ROUNDDOWN(SUM(O47:O48)/COUNTIF(O47:O48,"&gt;26"),0))</f>
      </c>
    </row>
    <row r="50" ht="12" customHeight="1" thickBot="1"/>
    <row r="51" spans="4:19" s="16" customFormat="1" ht="20.25" customHeight="1">
      <c r="D51" s="371" t="s">
        <v>51</v>
      </c>
      <c r="E51" s="372"/>
      <c r="F51" s="373"/>
      <c r="G51" s="374"/>
      <c r="H51" s="375"/>
      <c r="I51" s="41"/>
      <c r="J51" s="42"/>
      <c r="K51" s="371" t="s">
        <v>51</v>
      </c>
      <c r="L51" s="372"/>
      <c r="M51" s="373"/>
      <c r="N51" s="374"/>
      <c r="O51" s="375"/>
      <c r="R51" s="16">
        <f>F51</f>
        <v>0</v>
      </c>
      <c r="S51" s="16">
        <f>IF(H53="○",F51,"")</f>
      </c>
    </row>
    <row r="52" spans="4:19" s="16" customFormat="1" ht="20.25" customHeight="1" thickBot="1">
      <c r="D52" s="376" t="s">
        <v>52</v>
      </c>
      <c r="E52" s="377"/>
      <c r="F52" s="378"/>
      <c r="G52" s="379"/>
      <c r="H52" s="380"/>
      <c r="I52" s="41"/>
      <c r="J52" s="42"/>
      <c r="K52" s="376" t="s">
        <v>52</v>
      </c>
      <c r="L52" s="377"/>
      <c r="M52" s="378"/>
      <c r="N52" s="379"/>
      <c r="O52" s="380"/>
      <c r="R52" s="16">
        <f>M51</f>
        <v>0</v>
      </c>
      <c r="S52" s="16">
        <f>IF(O53="○",M51,"")</f>
      </c>
    </row>
    <row r="53" spans="4:15" s="16" customFormat="1" ht="20.25" customHeight="1" thickBot="1">
      <c r="D53" s="386" t="s">
        <v>95</v>
      </c>
      <c r="E53" s="387"/>
      <c r="F53" s="36">
        <f>IF(ISNA(VLOOKUP(H58,カテゴリー,3)),"",VLOOKUP(H58,カテゴリー,3))</f>
      </c>
      <c r="G53" s="29" t="s">
        <v>94</v>
      </c>
      <c r="H53" s="74"/>
      <c r="I53" s="41"/>
      <c r="J53" s="42"/>
      <c r="K53" s="386" t="s">
        <v>95</v>
      </c>
      <c r="L53" s="387"/>
      <c r="M53" s="36">
        <f>IF(ISNA(VLOOKUP(O58,カテゴリー,3)),"",VLOOKUP(O58,カテゴリー,3))</f>
      </c>
      <c r="N53" s="29" t="s">
        <v>94</v>
      </c>
      <c r="O53" s="74"/>
    </row>
    <row r="54" spans="4:15" s="16" customFormat="1" ht="9" customHeight="1" thickBot="1">
      <c r="D54" s="38"/>
      <c r="E54" s="38"/>
      <c r="F54" s="39"/>
      <c r="G54" s="40"/>
      <c r="H54" s="39"/>
      <c r="I54" s="38"/>
      <c r="J54" s="38"/>
      <c r="K54" s="38"/>
      <c r="L54" s="38"/>
      <c r="M54" s="39"/>
      <c r="N54" s="40"/>
      <c r="O54" s="39"/>
    </row>
    <row r="55" spans="4:15" s="16" customFormat="1" ht="24.75" customHeight="1">
      <c r="D55" s="19" t="s">
        <v>55</v>
      </c>
      <c r="E55" s="384" t="s">
        <v>57</v>
      </c>
      <c r="F55" s="344"/>
      <c r="G55" s="385"/>
      <c r="H55" s="25" t="s">
        <v>53</v>
      </c>
      <c r="I55" s="41"/>
      <c r="J55" s="42"/>
      <c r="K55" s="19" t="s">
        <v>55</v>
      </c>
      <c r="L55" s="384" t="s">
        <v>57</v>
      </c>
      <c r="M55" s="344"/>
      <c r="N55" s="385"/>
      <c r="O55" s="25" t="s">
        <v>53</v>
      </c>
    </row>
    <row r="56" spans="4:15" s="16" customFormat="1" ht="20.25" customHeight="1">
      <c r="D56" s="20" t="s">
        <v>96</v>
      </c>
      <c r="E56" s="365"/>
      <c r="F56" s="366"/>
      <c r="G56" s="367"/>
      <c r="H56" s="32">
        <f>IF(ISNA(VLOOKUP(E56,選手一覧,2,FALSE)),"",VLOOKUP(E56,選手一覧,2,FALSE))</f>
      </c>
      <c r="K56" s="20" t="s">
        <v>96</v>
      </c>
      <c r="L56" s="365"/>
      <c r="M56" s="366"/>
      <c r="N56" s="367"/>
      <c r="O56" s="32">
        <f>IF(ISNA(VLOOKUP(L56,選手一覧,2,FALSE)),"",VLOOKUP(L56,選手一覧,2,FALSE))</f>
      </c>
    </row>
    <row r="57" spans="4:15" s="16" customFormat="1" ht="20.25" customHeight="1" thickBot="1">
      <c r="D57" s="22" t="s">
        <v>97</v>
      </c>
      <c r="E57" s="381"/>
      <c r="F57" s="382"/>
      <c r="G57" s="383"/>
      <c r="H57" s="33">
        <f>IF(ISNA(VLOOKUP(E57,選手一覧,2,FALSE)),"",VLOOKUP(E57,選手一覧,2,FALSE))</f>
      </c>
      <c r="K57" s="22" t="s">
        <v>97</v>
      </c>
      <c r="L57" s="381"/>
      <c r="M57" s="382"/>
      <c r="N57" s="383"/>
      <c r="O57" s="33">
        <f>IF(ISNA(VLOOKUP(L57,選手一覧,2,FALSE)),"",VLOOKUP(L57,選手一覧,2,FALSE))</f>
      </c>
    </row>
    <row r="58" spans="4:15" s="16" customFormat="1" ht="20.25" customHeight="1" thickBot="1" thickTop="1">
      <c r="D58" s="368" t="s">
        <v>59</v>
      </c>
      <c r="E58" s="369"/>
      <c r="F58" s="369"/>
      <c r="G58" s="370"/>
      <c r="H58" s="37">
        <f>IF(COUNTIF(H56:H57,"&gt;26")=0,"",ROUNDDOWN(SUM(H56:H57)/COUNTIF(H56:H57,"&gt;26"),0))</f>
      </c>
      <c r="K58" s="368" t="s">
        <v>59</v>
      </c>
      <c r="L58" s="369"/>
      <c r="M58" s="369"/>
      <c r="N58" s="370"/>
      <c r="O58" s="37">
        <f>IF(COUNTIF(O56:O57,"&gt;26")=0,"",ROUNDDOWN(SUM(O56:O57)/COUNTIF(O56:O57,"&gt;26"),0))</f>
      </c>
    </row>
    <row r="59" ht="10.5" customHeight="1" thickBot="1"/>
    <row r="60" spans="4:19" s="16" customFormat="1" ht="20.25" customHeight="1">
      <c r="D60" s="371" t="s">
        <v>51</v>
      </c>
      <c r="E60" s="372"/>
      <c r="F60" s="373"/>
      <c r="G60" s="374"/>
      <c r="H60" s="375"/>
      <c r="I60" s="41"/>
      <c r="J60" s="42"/>
      <c r="K60" s="371" t="s">
        <v>51</v>
      </c>
      <c r="L60" s="372"/>
      <c r="M60" s="373"/>
      <c r="N60" s="374"/>
      <c r="O60" s="375"/>
      <c r="R60" s="16">
        <f>F60</f>
        <v>0</v>
      </c>
      <c r="S60" s="16">
        <f>IF(H62="○",F60,"")</f>
      </c>
    </row>
    <row r="61" spans="4:19" s="16" customFormat="1" ht="20.25" customHeight="1" thickBot="1">
      <c r="D61" s="376" t="s">
        <v>52</v>
      </c>
      <c r="E61" s="377"/>
      <c r="F61" s="378"/>
      <c r="G61" s="379"/>
      <c r="H61" s="380"/>
      <c r="I61" s="41"/>
      <c r="J61" s="42"/>
      <c r="K61" s="376" t="s">
        <v>52</v>
      </c>
      <c r="L61" s="377"/>
      <c r="M61" s="378"/>
      <c r="N61" s="379"/>
      <c r="O61" s="380"/>
      <c r="R61" s="16">
        <f>M60</f>
        <v>0</v>
      </c>
      <c r="S61" s="16">
        <f>IF(O62="○",M60,"")</f>
      </c>
    </row>
    <row r="62" spans="4:15" s="16" customFormat="1" ht="20.25" customHeight="1" thickBot="1">
      <c r="D62" s="386" t="s">
        <v>95</v>
      </c>
      <c r="E62" s="387"/>
      <c r="F62" s="36">
        <f>IF(ISNA(VLOOKUP(H67,カテゴリー,3)),"",VLOOKUP(H67,カテゴリー,3))</f>
      </c>
      <c r="G62" s="29" t="s">
        <v>94</v>
      </c>
      <c r="H62" s="74"/>
      <c r="I62" s="41"/>
      <c r="J62" s="42"/>
      <c r="K62" s="386" t="s">
        <v>95</v>
      </c>
      <c r="L62" s="387"/>
      <c r="M62" s="36">
        <f>IF(ISNA(VLOOKUP(O67,カテゴリー,3)),"",VLOOKUP(O67,カテゴリー,3))</f>
      </c>
      <c r="N62" s="29" t="s">
        <v>94</v>
      </c>
      <c r="O62" s="74"/>
    </row>
    <row r="63" spans="4:15" s="16" customFormat="1" ht="9" customHeight="1" thickBot="1">
      <c r="D63" s="38"/>
      <c r="E63" s="38"/>
      <c r="F63" s="39"/>
      <c r="G63" s="40"/>
      <c r="H63" s="39"/>
      <c r="I63" s="38"/>
      <c r="J63" s="38"/>
      <c r="K63" s="38"/>
      <c r="L63" s="38"/>
      <c r="M63" s="39"/>
      <c r="N63" s="40"/>
      <c r="O63" s="39"/>
    </row>
    <row r="64" spans="4:15" s="16" customFormat="1" ht="24.75" customHeight="1">
      <c r="D64" s="19" t="s">
        <v>55</v>
      </c>
      <c r="E64" s="384" t="s">
        <v>57</v>
      </c>
      <c r="F64" s="344"/>
      <c r="G64" s="385"/>
      <c r="H64" s="25" t="s">
        <v>53</v>
      </c>
      <c r="I64" s="41"/>
      <c r="J64" s="42"/>
      <c r="K64" s="19" t="s">
        <v>55</v>
      </c>
      <c r="L64" s="384" t="s">
        <v>57</v>
      </c>
      <c r="M64" s="344"/>
      <c r="N64" s="385"/>
      <c r="O64" s="25" t="s">
        <v>53</v>
      </c>
    </row>
    <row r="65" spans="4:15" s="16" customFormat="1" ht="20.25" customHeight="1">
      <c r="D65" s="20" t="s">
        <v>96</v>
      </c>
      <c r="E65" s="365"/>
      <c r="F65" s="366"/>
      <c r="G65" s="367"/>
      <c r="H65" s="32">
        <f>IF(ISNA(VLOOKUP(E65,選手一覧,2,FALSE)),"",VLOOKUP(E65,選手一覧,2,FALSE))</f>
      </c>
      <c r="K65" s="20" t="s">
        <v>96</v>
      </c>
      <c r="L65" s="365"/>
      <c r="M65" s="366"/>
      <c r="N65" s="367"/>
      <c r="O65" s="32">
        <f>IF(ISNA(VLOOKUP(L65,選手一覧,2,FALSE)),"",VLOOKUP(L65,選手一覧,2,FALSE))</f>
      </c>
    </row>
    <row r="66" spans="4:15" s="16" customFormat="1" ht="20.25" customHeight="1" thickBot="1">
      <c r="D66" s="22" t="s">
        <v>97</v>
      </c>
      <c r="E66" s="381"/>
      <c r="F66" s="382"/>
      <c r="G66" s="383"/>
      <c r="H66" s="33">
        <f>IF(ISNA(VLOOKUP(E66,選手一覧,2,FALSE)),"",VLOOKUP(E66,選手一覧,2,FALSE))</f>
      </c>
      <c r="K66" s="22" t="s">
        <v>97</v>
      </c>
      <c r="L66" s="381"/>
      <c r="M66" s="382"/>
      <c r="N66" s="383"/>
      <c r="O66" s="33">
        <f>IF(ISNA(VLOOKUP(L66,選手一覧,2,FALSE)),"",VLOOKUP(L66,選手一覧,2,FALSE))</f>
      </c>
    </row>
    <row r="67" spans="4:15" s="16" customFormat="1" ht="20.25" customHeight="1" thickBot="1" thickTop="1">
      <c r="D67" s="368" t="s">
        <v>59</v>
      </c>
      <c r="E67" s="369"/>
      <c r="F67" s="369"/>
      <c r="G67" s="370"/>
      <c r="H67" s="37">
        <f>IF(COUNTIF(H65:H66,"&gt;26")=0,"",ROUNDDOWN(SUM(H65:H66)/COUNTIF(H65:H66,"&gt;26"),0))</f>
      </c>
      <c r="K67" s="368" t="s">
        <v>59</v>
      </c>
      <c r="L67" s="369"/>
      <c r="M67" s="369"/>
      <c r="N67" s="370"/>
      <c r="O67" s="37">
        <f>IF(COUNTIF(O65:O66,"&gt;26")=0,"",ROUNDDOWN(SUM(O65:O66)/COUNTIF(O65:O66,"&gt;26"),0))</f>
      </c>
    </row>
    <row r="68" ht="11.25" customHeight="1" thickBot="1"/>
    <row r="69" spans="4:19" s="16" customFormat="1" ht="20.25" customHeight="1">
      <c r="D69" s="371" t="s">
        <v>51</v>
      </c>
      <c r="E69" s="372"/>
      <c r="F69" s="373"/>
      <c r="G69" s="374"/>
      <c r="H69" s="375"/>
      <c r="I69" s="41"/>
      <c r="J69" s="42"/>
      <c r="K69" s="371" t="s">
        <v>51</v>
      </c>
      <c r="L69" s="372"/>
      <c r="M69" s="373"/>
      <c r="N69" s="374"/>
      <c r="O69" s="375"/>
      <c r="R69" s="16">
        <f>F69</f>
        <v>0</v>
      </c>
      <c r="S69" s="16">
        <f>IF(H71="○",F69,"")</f>
      </c>
    </row>
    <row r="70" spans="4:19" s="16" customFormat="1" ht="20.25" customHeight="1" thickBot="1">
      <c r="D70" s="376" t="s">
        <v>52</v>
      </c>
      <c r="E70" s="377"/>
      <c r="F70" s="378"/>
      <c r="G70" s="379"/>
      <c r="H70" s="380"/>
      <c r="I70" s="41"/>
      <c r="J70" s="42"/>
      <c r="K70" s="376" t="s">
        <v>52</v>
      </c>
      <c r="L70" s="377"/>
      <c r="M70" s="378"/>
      <c r="N70" s="379"/>
      <c r="O70" s="380"/>
      <c r="R70" s="16">
        <f>M69</f>
        <v>0</v>
      </c>
      <c r="S70" s="16">
        <f>IF(O71="○",M69,"")</f>
      </c>
    </row>
    <row r="71" spans="4:15" s="16" customFormat="1" ht="20.25" customHeight="1" thickBot="1">
      <c r="D71" s="386" t="s">
        <v>95</v>
      </c>
      <c r="E71" s="387"/>
      <c r="F71" s="36">
        <f>IF(ISNA(VLOOKUP(H76,カテゴリー,3)),"",VLOOKUP(H76,カテゴリー,3))</f>
      </c>
      <c r="G71" s="29" t="s">
        <v>94</v>
      </c>
      <c r="H71" s="74"/>
      <c r="I71" s="41"/>
      <c r="J71" s="42"/>
      <c r="K71" s="386" t="s">
        <v>95</v>
      </c>
      <c r="L71" s="387"/>
      <c r="M71" s="36">
        <f>IF(ISNA(VLOOKUP(O76,カテゴリー,3)),"",VLOOKUP(O76,カテゴリー,3))</f>
      </c>
      <c r="N71" s="29" t="s">
        <v>94</v>
      </c>
      <c r="O71" s="74"/>
    </row>
    <row r="72" spans="4:15" s="16" customFormat="1" ht="9" customHeight="1" thickBot="1">
      <c r="D72" s="38"/>
      <c r="E72" s="38"/>
      <c r="F72" s="39"/>
      <c r="G72" s="40"/>
      <c r="H72" s="39"/>
      <c r="I72" s="38"/>
      <c r="J72" s="38"/>
      <c r="K72" s="38"/>
      <c r="L72" s="38"/>
      <c r="M72" s="39"/>
      <c r="N72" s="40"/>
      <c r="O72" s="39"/>
    </row>
    <row r="73" spans="4:15" s="16" customFormat="1" ht="24.75" customHeight="1">
      <c r="D73" s="19" t="s">
        <v>55</v>
      </c>
      <c r="E73" s="384" t="s">
        <v>57</v>
      </c>
      <c r="F73" s="344"/>
      <c r="G73" s="385"/>
      <c r="H73" s="25" t="s">
        <v>53</v>
      </c>
      <c r="I73" s="41"/>
      <c r="J73" s="42"/>
      <c r="K73" s="19" t="s">
        <v>55</v>
      </c>
      <c r="L73" s="384" t="s">
        <v>57</v>
      </c>
      <c r="M73" s="344"/>
      <c r="N73" s="385"/>
      <c r="O73" s="25" t="s">
        <v>53</v>
      </c>
    </row>
    <row r="74" spans="4:15" s="16" customFormat="1" ht="20.25" customHeight="1">
      <c r="D74" s="20" t="s">
        <v>96</v>
      </c>
      <c r="E74" s="365"/>
      <c r="F74" s="366"/>
      <c r="G74" s="367"/>
      <c r="H74" s="32">
        <f>IF(ISNA(VLOOKUP(E74,選手一覧,2,FALSE)),"",VLOOKUP(E74,選手一覧,2,FALSE))</f>
      </c>
      <c r="K74" s="20" t="s">
        <v>96</v>
      </c>
      <c r="L74" s="365"/>
      <c r="M74" s="366"/>
      <c r="N74" s="367"/>
      <c r="O74" s="32">
        <f>IF(ISNA(VLOOKUP(L74,選手一覧,2,FALSE)),"",VLOOKUP(L74,選手一覧,2,FALSE))</f>
      </c>
    </row>
    <row r="75" spans="4:15" s="16" customFormat="1" ht="20.25" customHeight="1" thickBot="1">
      <c r="D75" s="22" t="s">
        <v>97</v>
      </c>
      <c r="E75" s="381"/>
      <c r="F75" s="382"/>
      <c r="G75" s="383"/>
      <c r="H75" s="33">
        <f>IF(ISNA(VLOOKUP(E75,選手一覧,2,FALSE)),"",VLOOKUP(E75,選手一覧,2,FALSE))</f>
      </c>
      <c r="K75" s="22" t="s">
        <v>97</v>
      </c>
      <c r="L75" s="381"/>
      <c r="M75" s="382"/>
      <c r="N75" s="383"/>
      <c r="O75" s="33">
        <f>IF(ISNA(VLOOKUP(L75,選手一覧,2,FALSE)),"",VLOOKUP(L75,選手一覧,2,FALSE))</f>
      </c>
    </row>
    <row r="76" spans="4:15" s="16" customFormat="1" ht="20.25" customHeight="1" thickBot="1" thickTop="1">
      <c r="D76" s="368" t="s">
        <v>59</v>
      </c>
      <c r="E76" s="369"/>
      <c r="F76" s="369"/>
      <c r="G76" s="370"/>
      <c r="H76" s="37">
        <f>IF(COUNTIF(H74:H75,"&gt;26")=0,"",ROUNDDOWN(SUM(H74:H75)/COUNTIF(H74:H75,"&gt;26"),0))</f>
      </c>
      <c r="K76" s="368" t="s">
        <v>59</v>
      </c>
      <c r="L76" s="369"/>
      <c r="M76" s="369"/>
      <c r="N76" s="370"/>
      <c r="O76" s="37">
        <f>IF(COUNTIF(O74:O75,"&gt;26")=0,"",ROUNDDOWN(SUM(O74:O75)/COUNTIF(O74:O75,"&gt;26"),0))</f>
      </c>
    </row>
  </sheetData>
  <sheetProtection sheet="1" selectLockedCells="1"/>
  <mergeCells count="147">
    <mergeCell ref="E55:G55"/>
    <mergeCell ref="L55:N55"/>
    <mergeCell ref="D71:E71"/>
    <mergeCell ref="K71:L71"/>
    <mergeCell ref="D70:E70"/>
    <mergeCell ref="F70:H70"/>
    <mergeCell ref="D58:G58"/>
    <mergeCell ref="K58:N58"/>
    <mergeCell ref="E56:G56"/>
    <mergeCell ref="L56:N56"/>
    <mergeCell ref="E57:G57"/>
    <mergeCell ref="L57:N57"/>
    <mergeCell ref="E47:G47"/>
    <mergeCell ref="L47:N47"/>
    <mergeCell ref="D53:E53"/>
    <mergeCell ref="K53:L53"/>
    <mergeCell ref="E48:G48"/>
    <mergeCell ref="L48:N48"/>
    <mergeCell ref="D52:E52"/>
    <mergeCell ref="F52:H52"/>
    <mergeCell ref="D44:E44"/>
    <mergeCell ref="K44:L44"/>
    <mergeCell ref="E46:G46"/>
    <mergeCell ref="L46:N46"/>
    <mergeCell ref="L28:N28"/>
    <mergeCell ref="D30:G30"/>
    <mergeCell ref="E29:G29"/>
    <mergeCell ref="L29:N29"/>
    <mergeCell ref="K16:L16"/>
    <mergeCell ref="K21:N21"/>
    <mergeCell ref="D24:E24"/>
    <mergeCell ref="F24:H24"/>
    <mergeCell ref="K24:L24"/>
    <mergeCell ref="M24:O24"/>
    <mergeCell ref="D21:G21"/>
    <mergeCell ref="D23:E23"/>
    <mergeCell ref="F23:H23"/>
    <mergeCell ref="K23:L23"/>
    <mergeCell ref="K15:L15"/>
    <mergeCell ref="D25:E25"/>
    <mergeCell ref="K25:L25"/>
    <mergeCell ref="E9:G9"/>
    <mergeCell ref="E10:G10"/>
    <mergeCell ref="E11:G11"/>
    <mergeCell ref="D15:E15"/>
    <mergeCell ref="F15:H15"/>
    <mergeCell ref="D14:E14"/>
    <mergeCell ref="F14:H14"/>
    <mergeCell ref="M5:O5"/>
    <mergeCell ref="M6:O6"/>
    <mergeCell ref="K5:L5"/>
    <mergeCell ref="K6:L6"/>
    <mergeCell ref="F3:K3"/>
    <mergeCell ref="F6:H6"/>
    <mergeCell ref="D6:E6"/>
    <mergeCell ref="D5:E5"/>
    <mergeCell ref="F5:H5"/>
    <mergeCell ref="K7:L7"/>
    <mergeCell ref="K12:N12"/>
    <mergeCell ref="D12:G12"/>
    <mergeCell ref="D16:E16"/>
    <mergeCell ref="D7:E7"/>
    <mergeCell ref="K14:L14"/>
    <mergeCell ref="M14:O14"/>
    <mergeCell ref="M15:O15"/>
    <mergeCell ref="L10:N10"/>
    <mergeCell ref="L11:N11"/>
    <mergeCell ref="E38:G38"/>
    <mergeCell ref="E37:G37"/>
    <mergeCell ref="L37:N37"/>
    <mergeCell ref="M33:O33"/>
    <mergeCell ref="L38:N38"/>
    <mergeCell ref="E36:G36"/>
    <mergeCell ref="K33:L33"/>
    <mergeCell ref="D60:E60"/>
    <mergeCell ref="F60:H60"/>
    <mergeCell ref="K60:L60"/>
    <mergeCell ref="M60:O60"/>
    <mergeCell ref="K52:L52"/>
    <mergeCell ref="M52:O52"/>
    <mergeCell ref="D1:O1"/>
    <mergeCell ref="D3:E3"/>
    <mergeCell ref="F42:H42"/>
    <mergeCell ref="E19:G19"/>
    <mergeCell ref="L19:N19"/>
    <mergeCell ref="D32:E32"/>
    <mergeCell ref="F32:H32"/>
    <mergeCell ref="F33:H33"/>
    <mergeCell ref="L9:N9"/>
    <mergeCell ref="D61:E61"/>
    <mergeCell ref="F61:H61"/>
    <mergeCell ref="K61:L61"/>
    <mergeCell ref="M61:O61"/>
    <mergeCell ref="E18:G18"/>
    <mergeCell ref="L18:N18"/>
    <mergeCell ref="L27:N27"/>
    <mergeCell ref="E20:G20"/>
    <mergeCell ref="E27:G27"/>
    <mergeCell ref="D62:E62"/>
    <mergeCell ref="K62:L62"/>
    <mergeCell ref="D67:G67"/>
    <mergeCell ref="K67:N67"/>
    <mergeCell ref="E64:G64"/>
    <mergeCell ref="L64:N64"/>
    <mergeCell ref="E65:G65"/>
    <mergeCell ref="L65:N65"/>
    <mergeCell ref="E66:G66"/>
    <mergeCell ref="L66:N66"/>
    <mergeCell ref="K69:L69"/>
    <mergeCell ref="M69:O69"/>
    <mergeCell ref="D76:G76"/>
    <mergeCell ref="K76:N76"/>
    <mergeCell ref="E75:G75"/>
    <mergeCell ref="L75:N75"/>
    <mergeCell ref="E73:G73"/>
    <mergeCell ref="L73:N73"/>
    <mergeCell ref="K70:L70"/>
    <mergeCell ref="M70:O70"/>
    <mergeCell ref="L20:N20"/>
    <mergeCell ref="M23:O23"/>
    <mergeCell ref="L36:N36"/>
    <mergeCell ref="D34:E34"/>
    <mergeCell ref="K34:L34"/>
    <mergeCell ref="D33:E33"/>
    <mergeCell ref="K30:N30"/>
    <mergeCell ref="E28:G28"/>
    <mergeCell ref="K32:L32"/>
    <mergeCell ref="M32:O32"/>
    <mergeCell ref="D39:G39"/>
    <mergeCell ref="K39:N39"/>
    <mergeCell ref="K42:L42"/>
    <mergeCell ref="K43:L43"/>
    <mergeCell ref="M42:O42"/>
    <mergeCell ref="D43:E43"/>
    <mergeCell ref="F43:H43"/>
    <mergeCell ref="D42:E42"/>
    <mergeCell ref="M43:O43"/>
    <mergeCell ref="E74:G74"/>
    <mergeCell ref="L74:N74"/>
    <mergeCell ref="D49:G49"/>
    <mergeCell ref="K49:N49"/>
    <mergeCell ref="D51:E51"/>
    <mergeCell ref="F51:H51"/>
    <mergeCell ref="K51:L51"/>
    <mergeCell ref="M51:O51"/>
    <mergeCell ref="D69:E69"/>
    <mergeCell ref="F69:H69"/>
  </mergeCells>
  <dataValidations count="5">
    <dataValidation type="list" allowBlank="1" showInputMessage="1" showErrorMessage="1" promptTitle="参加選手" prompt="漕手の氏名を選択してください" errorTitle="参加選手" error="参加者名簿に先に氏名を入力してください" sqref="E10:G11 E65:G66 L65:N66 L10:N11 E19:G20 L19:N20 E28:G29 L28:N29 E37:G38 L37:N38 E47:G48 L47:N48 E56:G57 L56:N57 E74:G75 L74:N75">
      <formula1>参加者名簿</formula1>
    </dataValidation>
    <dataValidation type="list" allowBlank="1" showInputMessage="1" showErrorMessage="1" sqref="E5 E60 L60 L5 E14 L14 E23 L23 E32 L32 E42 L42 E51 L51 E69 L69">
      <formula1>エイト</formula1>
    </dataValidation>
    <dataValidation type="list" allowBlank="1" showInputMessage="1" showErrorMessage="1" promptTitle="自艇参加の可否" prompt="自艇で参加する場合は「○」を選択してください。" sqref="O7 O62 H71 H16 O16 H25 O25 H34 O34 H44 O44 H53 O53 H62 O71 H7">
      <formula1>$Q$5:$Q$6</formula1>
    </dataValidation>
    <dataValidation type="list" allowBlank="1" showInputMessage="1" showErrorMessage="1" sqref="F5:H5 M5:O5 F14:H14 M14:O14 F23:H23 M23:O23 F32:H32 M32:O32 F42:H42 M42:O42 F51:H51 M51:O51 F60:H60 M60:O60 F69:H69 M69:O69">
      <formula1>$A$2:$A$6</formula1>
    </dataValidation>
    <dataValidation allowBlank="1" showErrorMessage="1" promptTitle="自艇参加の可否" prompt="自艇で参加する場合は「○」を選択してください。" sqref="H8 O8 H17 O17 H26 O26 H35 O35 H45 O45 H54 O54 H63 O63 H72 O72"/>
  </dataValidations>
  <printOptions/>
  <pageMargins left="0.75" right="0.75" top="0.52" bottom="1" header="0.512" footer="0.512"/>
  <pageSetup fitToHeight="3" horizontalDpi="300" verticalDpi="300" orientation="portrait" paperSize="9" scale="99" r:id="rId1"/>
  <headerFooter alignWithMargins="0">
    <oddFooter>&amp;C&amp;P&amp;R社団法人　日本ボート協会</oddFooter>
  </headerFooter>
  <rowBreaks count="1" manualBreakCount="1">
    <brk id="41" min="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80"/>
  <sheetViews>
    <sheetView showGridLines="0" zoomScalePageLayoutView="0" workbookViewId="0" topLeftCell="D1">
      <selection activeCell="F5" sqref="F5:H5"/>
    </sheetView>
  </sheetViews>
  <sheetFormatPr defaultColWidth="9.00390625" defaultRowHeight="13.5"/>
  <cols>
    <col min="1" max="1" width="19.125" style="0" hidden="1" customWidth="1"/>
    <col min="2" max="2" width="8.00390625" style="0" hidden="1" customWidth="1"/>
    <col min="3" max="3" width="11.25390625" style="0" hidden="1" customWidth="1"/>
    <col min="4" max="5" width="5.625" style="0" customWidth="1"/>
    <col min="6" max="7" width="10.125" style="0" customWidth="1"/>
    <col min="8" max="8" width="8.25390625" style="0" customWidth="1"/>
    <col min="9" max="10" width="2.625" style="0" customWidth="1"/>
    <col min="11" max="12" width="5.625" style="0" customWidth="1"/>
    <col min="13" max="14" width="10.125" style="0" customWidth="1"/>
    <col min="15" max="15" width="8.25390625" style="0" customWidth="1"/>
    <col min="16" max="16" width="2.875" style="0" customWidth="1"/>
    <col min="17" max="17" width="9.00390625" style="0" hidden="1" customWidth="1"/>
    <col min="18" max="18" width="18.50390625" style="0" hidden="1" customWidth="1"/>
    <col min="19" max="19" width="20.375" style="0" hidden="1" customWidth="1"/>
  </cols>
  <sheetData>
    <row r="1" spans="4:15" ht="38.25" customHeight="1">
      <c r="D1" s="388" t="s">
        <v>98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10.5" customHeight="1" thickBot="1">
      <c r="A2" t="s">
        <v>27</v>
      </c>
      <c r="B2">
        <f>COUNTIF(R$5:R$71,$A2)</f>
        <v>0</v>
      </c>
      <c r="C2">
        <f>COUNTIF(S$5:S$71,$A2)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7.25" customHeight="1" thickBot="1">
      <c r="A3" t="s">
        <v>99</v>
      </c>
      <c r="B3">
        <f aca="true" t="shared" si="0" ref="B3:C5">COUNTIF(R$5:R$71,$A3)</f>
        <v>0</v>
      </c>
      <c r="C3">
        <f t="shared" si="0"/>
        <v>0</v>
      </c>
      <c r="D3" s="390" t="s">
        <v>19</v>
      </c>
      <c r="E3" s="390"/>
      <c r="F3" s="391">
        <f>IF(ISBLANK('出漕申込シート'!$F$17),"",'出漕申込シート'!$F$17)</f>
      </c>
      <c r="G3" s="392"/>
      <c r="H3" s="392"/>
      <c r="I3" s="393"/>
      <c r="J3" s="393"/>
      <c r="K3" s="394"/>
      <c r="L3" s="24"/>
      <c r="M3" s="24"/>
      <c r="N3" s="24"/>
      <c r="O3" s="24"/>
    </row>
    <row r="4" spans="1:3" ht="14.25" thickBot="1">
      <c r="A4" t="s">
        <v>100</v>
      </c>
      <c r="B4">
        <f t="shared" si="0"/>
        <v>0</v>
      </c>
      <c r="C4">
        <f>COUNTIF(S$5:S$71,$A4)</f>
        <v>0</v>
      </c>
    </row>
    <row r="5" spans="1:19" s="16" customFormat="1" ht="20.25" customHeight="1">
      <c r="A5" t="s">
        <v>101</v>
      </c>
      <c r="B5">
        <f t="shared" si="0"/>
        <v>0</v>
      </c>
      <c r="C5">
        <f t="shared" si="0"/>
        <v>0</v>
      </c>
      <c r="D5" s="398" t="s">
        <v>51</v>
      </c>
      <c r="E5" s="398"/>
      <c r="F5" s="399"/>
      <c r="G5" s="400"/>
      <c r="H5" s="400"/>
      <c r="K5" s="398" t="s">
        <v>51</v>
      </c>
      <c r="L5" s="398"/>
      <c r="M5" s="399"/>
      <c r="N5" s="400"/>
      <c r="O5" s="400"/>
      <c r="Q5" s="16" t="s">
        <v>157</v>
      </c>
      <c r="R5" s="16">
        <f>F5</f>
        <v>0</v>
      </c>
      <c r="S5" s="16">
        <f>IF(H7="○",F5,"")</f>
      </c>
    </row>
    <row r="6" spans="1:19" s="16" customFormat="1" ht="20.25" customHeight="1" thickBot="1">
      <c r="A6" t="s">
        <v>37</v>
      </c>
      <c r="B6">
        <f aca="true" t="shared" si="1" ref="B6:C8">COUNTIF(R$5:R$71,$A6)</f>
        <v>0</v>
      </c>
      <c r="C6">
        <f t="shared" si="1"/>
        <v>0</v>
      </c>
      <c r="D6" s="17" t="s">
        <v>52</v>
      </c>
      <c r="E6" s="18"/>
      <c r="F6" s="401"/>
      <c r="G6" s="402"/>
      <c r="H6" s="403"/>
      <c r="K6" s="17" t="s">
        <v>52</v>
      </c>
      <c r="L6" s="18"/>
      <c r="M6" s="401"/>
      <c r="N6" s="402"/>
      <c r="O6" s="403"/>
      <c r="R6" s="16">
        <f>M5</f>
        <v>0</v>
      </c>
      <c r="S6" s="16">
        <f>IF(O7="○",M5,"")</f>
      </c>
    </row>
    <row r="7" spans="1:15" s="16" customFormat="1" ht="20.25" customHeight="1" thickBot="1">
      <c r="A7" t="s">
        <v>38</v>
      </c>
      <c r="B7">
        <f t="shared" si="1"/>
        <v>0</v>
      </c>
      <c r="C7">
        <f t="shared" si="1"/>
        <v>0</v>
      </c>
      <c r="D7" s="28" t="s">
        <v>54</v>
      </c>
      <c r="E7" s="28"/>
      <c r="F7" s="36">
        <f>IF(ISNA(VLOOKUP(H14,カテゴリー,3)),"",VLOOKUP(H14,カテゴリー,3))</f>
      </c>
      <c r="G7" s="29" t="s">
        <v>94</v>
      </c>
      <c r="H7" s="74"/>
      <c r="K7" s="28" t="s">
        <v>54</v>
      </c>
      <c r="L7" s="28"/>
      <c r="M7" s="36">
        <f>IF(ISNA(VLOOKUP(O14,カテゴリー,3)),"",VLOOKUP(O14,カテゴリー,3))</f>
      </c>
      <c r="N7" s="29" t="s">
        <v>94</v>
      </c>
      <c r="O7" s="74"/>
    </row>
    <row r="8" spans="1:3" s="16" customFormat="1" ht="9" customHeight="1" thickBot="1">
      <c r="A8" t="s">
        <v>39</v>
      </c>
      <c r="B8">
        <f t="shared" si="1"/>
        <v>0</v>
      </c>
      <c r="C8">
        <f t="shared" si="1"/>
        <v>0</v>
      </c>
    </row>
    <row r="9" spans="4:15" s="16" customFormat="1" ht="24.75" customHeight="1">
      <c r="D9" s="19" t="s">
        <v>77</v>
      </c>
      <c r="E9" s="396" t="s">
        <v>57</v>
      </c>
      <c r="F9" s="397"/>
      <c r="G9" s="397"/>
      <c r="H9" s="25" t="s">
        <v>53</v>
      </c>
      <c r="K9" s="19" t="s">
        <v>77</v>
      </c>
      <c r="L9" s="396" t="s">
        <v>57</v>
      </c>
      <c r="M9" s="397"/>
      <c r="N9" s="397"/>
      <c r="O9" s="25" t="s">
        <v>53</v>
      </c>
    </row>
    <row r="10" spans="4:15" s="16" customFormat="1" ht="20.25" customHeight="1">
      <c r="D10" s="20" t="s">
        <v>78</v>
      </c>
      <c r="E10" s="395"/>
      <c r="F10" s="395"/>
      <c r="G10" s="395"/>
      <c r="H10" s="32">
        <f>IF(ISNA(VLOOKUP(E10,選手一覧,2,FALSE)),"",VLOOKUP(E10,選手一覧,2,FALSE))</f>
      </c>
      <c r="K10" s="20" t="s">
        <v>78</v>
      </c>
      <c r="L10" s="395"/>
      <c r="M10" s="395"/>
      <c r="N10" s="395"/>
      <c r="O10" s="32">
        <f>IF(ISNA(VLOOKUP(L10,選手一覧,2,FALSE)),"",VLOOKUP(L10,選手一覧,2,FALSE))</f>
      </c>
    </row>
    <row r="11" spans="4:15" s="16" customFormat="1" ht="20.25" customHeight="1">
      <c r="D11" s="21" t="s">
        <v>46</v>
      </c>
      <c r="E11" s="395"/>
      <c r="F11" s="395"/>
      <c r="G11" s="395"/>
      <c r="H11" s="32">
        <f>IF(ISNA(VLOOKUP(E11,選手一覧,2,FALSE)),"",VLOOKUP(E11,選手一覧,2,FALSE))</f>
      </c>
      <c r="K11" s="21" t="s">
        <v>46</v>
      </c>
      <c r="L11" s="395"/>
      <c r="M11" s="395"/>
      <c r="N11" s="395"/>
      <c r="O11" s="32">
        <f>IF(ISNA(VLOOKUP(L11,選手一覧,2,FALSE)),"",VLOOKUP(L11,選手一覧,2,FALSE))</f>
      </c>
    </row>
    <row r="12" spans="4:15" s="16" customFormat="1" ht="20.25" customHeight="1">
      <c r="D12" s="21" t="s">
        <v>47</v>
      </c>
      <c r="E12" s="395"/>
      <c r="F12" s="395"/>
      <c r="G12" s="395"/>
      <c r="H12" s="32">
        <f>IF(ISNA(VLOOKUP(E12,選手一覧,2,FALSE)),"",VLOOKUP(E12,選手一覧,2,FALSE))</f>
      </c>
      <c r="K12" s="21" t="s">
        <v>47</v>
      </c>
      <c r="L12" s="395"/>
      <c r="M12" s="395"/>
      <c r="N12" s="395"/>
      <c r="O12" s="32">
        <f>IF(ISNA(VLOOKUP(L12,選手一覧,2,FALSE)),"",VLOOKUP(L12,選手一覧,2,FALSE))</f>
      </c>
    </row>
    <row r="13" spans="4:15" s="16" customFormat="1" ht="20.25" customHeight="1" thickBot="1">
      <c r="D13" s="22" t="s">
        <v>79</v>
      </c>
      <c r="E13" s="404"/>
      <c r="F13" s="404"/>
      <c r="G13" s="404"/>
      <c r="H13" s="33">
        <f>IF(ISNA(VLOOKUP(E13,選手一覧,2,FALSE)),"",VLOOKUP(E13,選手一覧,2,FALSE))</f>
      </c>
      <c r="K13" s="22" t="s">
        <v>79</v>
      </c>
      <c r="L13" s="404"/>
      <c r="M13" s="404"/>
      <c r="N13" s="404"/>
      <c r="O13" s="33">
        <f>IF(ISNA(VLOOKUP(L13,選手一覧,2,FALSE)),"",VLOOKUP(L13,選手一覧,2,FALSE))</f>
      </c>
    </row>
    <row r="14" spans="4:15" s="16" customFormat="1" ht="20.25" customHeight="1" thickBot="1" thickTop="1">
      <c r="D14" s="406" t="s">
        <v>59</v>
      </c>
      <c r="E14" s="407"/>
      <c r="F14" s="407"/>
      <c r="G14" s="408"/>
      <c r="H14" s="34">
        <f>ROUNDDOWN(SUM(H10:H13)/4,0)</f>
        <v>0</v>
      </c>
      <c r="K14" s="406" t="s">
        <v>59</v>
      </c>
      <c r="L14" s="407"/>
      <c r="M14" s="407"/>
      <c r="N14" s="408"/>
      <c r="O14" s="34">
        <f>ROUNDDOWN(SUM(O10:O13)/4,0)</f>
        <v>0</v>
      </c>
    </row>
    <row r="15" spans="4:15" s="16" customFormat="1" ht="20.25" customHeight="1" thickBot="1" thickTop="1">
      <c r="D15" s="23" t="s">
        <v>80</v>
      </c>
      <c r="E15" s="405"/>
      <c r="F15" s="405"/>
      <c r="G15" s="405"/>
      <c r="H15" s="35">
        <f>IF(ISNA(VLOOKUP(E15,選手一覧,2,FALSE)),"",VLOOKUP(E15,選手一覧,2,FALSE))</f>
      </c>
      <c r="K15" s="23" t="s">
        <v>80</v>
      </c>
      <c r="L15" s="405"/>
      <c r="M15" s="405"/>
      <c r="N15" s="405"/>
      <c r="O15" s="35">
        <f>IF(ISNA(VLOOKUP(L15,選手一覧,2,FALSE)),"",VLOOKUP(L15,選手一覧,2,FALSE))</f>
      </c>
    </row>
    <row r="16" ht="13.5" customHeight="1"/>
    <row r="17" ht="13.5" customHeight="1" thickBot="1"/>
    <row r="18" spans="4:19" ht="17.25">
      <c r="D18" s="398" t="s">
        <v>51</v>
      </c>
      <c r="E18" s="398"/>
      <c r="F18" s="399"/>
      <c r="G18" s="400"/>
      <c r="H18" s="400"/>
      <c r="K18" s="398" t="s">
        <v>51</v>
      </c>
      <c r="L18" s="398"/>
      <c r="M18" s="399"/>
      <c r="N18" s="400"/>
      <c r="O18" s="400"/>
      <c r="R18" s="16">
        <f>F18</f>
        <v>0</v>
      </c>
      <c r="S18" s="16">
        <f>IF(H20="○",F18,"")</f>
      </c>
    </row>
    <row r="19" spans="4:19" ht="18" thickBot="1">
      <c r="D19" s="17" t="s">
        <v>52</v>
      </c>
      <c r="E19" s="18"/>
      <c r="F19" s="401"/>
      <c r="G19" s="402"/>
      <c r="H19" s="403"/>
      <c r="K19" s="17" t="s">
        <v>52</v>
      </c>
      <c r="L19" s="18"/>
      <c r="M19" s="401"/>
      <c r="N19" s="402"/>
      <c r="O19" s="403"/>
      <c r="R19" s="16">
        <f>M18</f>
        <v>0</v>
      </c>
      <c r="S19" s="16">
        <f>IF(O20="○",M18,"")</f>
      </c>
    </row>
    <row r="20" spans="4:15" ht="18" thickBot="1">
      <c r="D20" s="28" t="s">
        <v>54</v>
      </c>
      <c r="E20" s="28"/>
      <c r="F20" s="36">
        <f>IF(ISNA(VLOOKUP(H27,カテゴリー,3)),"",VLOOKUP(H27,カテゴリー,3))</f>
      </c>
      <c r="G20" s="29" t="s">
        <v>94</v>
      </c>
      <c r="H20" s="74"/>
      <c r="K20" s="28" t="s">
        <v>54</v>
      </c>
      <c r="L20" s="28"/>
      <c r="M20" s="36">
        <f>IF(ISNA(VLOOKUP(O27,カテゴリー,3)),"",VLOOKUP(O27,カテゴリー,3))</f>
      </c>
      <c r="N20" s="29" t="s">
        <v>94</v>
      </c>
      <c r="O20" s="74"/>
    </row>
    <row r="21" spans="4:15" ht="7.5" customHeight="1" thickBot="1">
      <c r="D21" s="16"/>
      <c r="E21" s="16"/>
      <c r="F21" s="16"/>
      <c r="G21" s="16"/>
      <c r="H21" s="16"/>
      <c r="K21" s="16"/>
      <c r="L21" s="16"/>
      <c r="M21" s="16"/>
      <c r="N21" s="16"/>
      <c r="O21" s="16"/>
    </row>
    <row r="22" spans="4:15" ht="17.25">
      <c r="D22" s="19" t="s">
        <v>77</v>
      </c>
      <c r="E22" s="396" t="s">
        <v>57</v>
      </c>
      <c r="F22" s="397"/>
      <c r="G22" s="397"/>
      <c r="H22" s="25" t="s">
        <v>53</v>
      </c>
      <c r="K22" s="19" t="s">
        <v>77</v>
      </c>
      <c r="L22" s="396" t="s">
        <v>57</v>
      </c>
      <c r="M22" s="397"/>
      <c r="N22" s="397"/>
      <c r="O22" s="25" t="s">
        <v>53</v>
      </c>
    </row>
    <row r="23" spans="4:15" ht="17.25">
      <c r="D23" s="20" t="s">
        <v>78</v>
      </c>
      <c r="E23" s="395"/>
      <c r="F23" s="395"/>
      <c r="G23" s="395"/>
      <c r="H23" s="32">
        <f>IF(ISNA(VLOOKUP(E23,選手一覧,2,FALSE)),"",VLOOKUP(E23,選手一覧,2,FALSE))</f>
      </c>
      <c r="K23" s="20" t="s">
        <v>78</v>
      </c>
      <c r="L23" s="395"/>
      <c r="M23" s="395"/>
      <c r="N23" s="395"/>
      <c r="O23" s="32">
        <f>IF(ISNA(VLOOKUP(L23,選手一覧,2,FALSE)),"",VLOOKUP(L23,選手一覧,2,FALSE))</f>
      </c>
    </row>
    <row r="24" spans="4:15" ht="17.25">
      <c r="D24" s="21" t="s">
        <v>46</v>
      </c>
      <c r="E24" s="395"/>
      <c r="F24" s="395"/>
      <c r="G24" s="395"/>
      <c r="H24" s="32">
        <f>IF(ISNA(VLOOKUP(E24,選手一覧,2,FALSE)),"",VLOOKUP(E24,選手一覧,2,FALSE))</f>
      </c>
      <c r="K24" s="21" t="s">
        <v>46</v>
      </c>
      <c r="L24" s="395"/>
      <c r="M24" s="395"/>
      <c r="N24" s="395"/>
      <c r="O24" s="32">
        <f>IF(ISNA(VLOOKUP(L24,選手一覧,2,FALSE)),"",VLOOKUP(L24,選手一覧,2,FALSE))</f>
      </c>
    </row>
    <row r="25" spans="4:15" ht="17.25">
      <c r="D25" s="21" t="s">
        <v>47</v>
      </c>
      <c r="E25" s="395"/>
      <c r="F25" s="395"/>
      <c r="G25" s="395"/>
      <c r="H25" s="32">
        <f>IF(ISNA(VLOOKUP(E25,選手一覧,2,FALSE)),"",VLOOKUP(E25,選手一覧,2,FALSE))</f>
      </c>
      <c r="K25" s="21" t="s">
        <v>47</v>
      </c>
      <c r="L25" s="395"/>
      <c r="M25" s="395"/>
      <c r="N25" s="395"/>
      <c r="O25" s="32">
        <f>IF(ISNA(VLOOKUP(L25,選手一覧,2,FALSE)),"",VLOOKUP(L25,選手一覧,2,FALSE))</f>
      </c>
    </row>
    <row r="26" spans="4:15" ht="18" thickBot="1">
      <c r="D26" s="22" t="s">
        <v>79</v>
      </c>
      <c r="E26" s="404"/>
      <c r="F26" s="404"/>
      <c r="G26" s="404"/>
      <c r="H26" s="33">
        <f>IF(ISNA(VLOOKUP(E26,選手一覧,2,FALSE)),"",VLOOKUP(E26,選手一覧,2,FALSE))</f>
      </c>
      <c r="K26" s="22" t="s">
        <v>79</v>
      </c>
      <c r="L26" s="404"/>
      <c r="M26" s="404"/>
      <c r="N26" s="404"/>
      <c r="O26" s="33">
        <f>IF(ISNA(VLOOKUP(L26,選手一覧,2,FALSE)),"",VLOOKUP(L26,選手一覧,2,FALSE))</f>
      </c>
    </row>
    <row r="27" spans="4:15" ht="18.75" thickBot="1" thickTop="1">
      <c r="D27" s="406" t="s">
        <v>59</v>
      </c>
      <c r="E27" s="407"/>
      <c r="F27" s="407"/>
      <c r="G27" s="408"/>
      <c r="H27" s="34">
        <f>ROUNDDOWN(SUM(H23:H26)/4,0)</f>
        <v>0</v>
      </c>
      <c r="K27" s="406" t="s">
        <v>59</v>
      </c>
      <c r="L27" s="407"/>
      <c r="M27" s="407"/>
      <c r="N27" s="408"/>
      <c r="O27" s="34">
        <f>ROUNDDOWN(SUM(O23:O26)/4,0)</f>
        <v>0</v>
      </c>
    </row>
    <row r="28" spans="4:15" ht="18.75" thickBot="1" thickTop="1">
      <c r="D28" s="23" t="s">
        <v>80</v>
      </c>
      <c r="E28" s="405"/>
      <c r="F28" s="405"/>
      <c r="G28" s="405"/>
      <c r="H28" s="35">
        <f>IF(ISNA(VLOOKUP(E28,選手一覧,2,FALSE)),"",VLOOKUP(E28,選手一覧,2,FALSE))</f>
      </c>
      <c r="K28" s="23" t="s">
        <v>80</v>
      </c>
      <c r="L28" s="405"/>
      <c r="M28" s="405"/>
      <c r="N28" s="405"/>
      <c r="O28" s="35">
        <f>IF(ISNA(VLOOKUP(L28,選手一覧,2,FALSE)),"",VLOOKUP(L28,選手一覧,2,FALSE))</f>
      </c>
    </row>
    <row r="30" ht="14.25" thickBot="1"/>
    <row r="31" spans="4:19" ht="17.25">
      <c r="D31" s="398" t="s">
        <v>51</v>
      </c>
      <c r="E31" s="398"/>
      <c r="F31" s="399"/>
      <c r="G31" s="400"/>
      <c r="H31" s="400"/>
      <c r="I31" s="16"/>
      <c r="J31" s="16"/>
      <c r="K31" s="398" t="s">
        <v>51</v>
      </c>
      <c r="L31" s="398"/>
      <c r="M31" s="399"/>
      <c r="N31" s="400"/>
      <c r="O31" s="400"/>
      <c r="R31" s="16">
        <f>F31</f>
        <v>0</v>
      </c>
      <c r="S31" s="16">
        <f>IF(H33="○",F31,"")</f>
      </c>
    </row>
    <row r="32" spans="4:19" ht="18" thickBot="1">
      <c r="D32" s="17" t="s">
        <v>52</v>
      </c>
      <c r="E32" s="18"/>
      <c r="F32" s="401"/>
      <c r="G32" s="402"/>
      <c r="H32" s="403"/>
      <c r="I32" s="16"/>
      <c r="J32" s="16"/>
      <c r="K32" s="17" t="s">
        <v>52</v>
      </c>
      <c r="L32" s="18"/>
      <c r="M32" s="401"/>
      <c r="N32" s="402"/>
      <c r="O32" s="403"/>
      <c r="R32" s="16">
        <f>M31</f>
        <v>0</v>
      </c>
      <c r="S32" s="16">
        <f>IF(O33="○",M31,"")</f>
      </c>
    </row>
    <row r="33" spans="4:15" ht="18" thickBot="1">
      <c r="D33" s="28" t="s">
        <v>54</v>
      </c>
      <c r="E33" s="28"/>
      <c r="F33" s="36">
        <f>IF(ISNA(VLOOKUP(H40,カテゴリー,3)),"",VLOOKUP(H40,カテゴリー,3))</f>
      </c>
      <c r="G33" s="29" t="s">
        <v>94</v>
      </c>
      <c r="H33" s="74"/>
      <c r="I33" s="16"/>
      <c r="J33" s="16"/>
      <c r="K33" s="28" t="s">
        <v>54</v>
      </c>
      <c r="L33" s="28"/>
      <c r="M33" s="36">
        <f>IF(ISNA(VLOOKUP(O40,カテゴリー,3)),"",VLOOKUP(O40,カテゴリー,3))</f>
      </c>
      <c r="N33" s="29" t="s">
        <v>94</v>
      </c>
      <c r="O33" s="74"/>
    </row>
    <row r="34" spans="4:15" ht="18" thickBo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4:15" ht="17.25">
      <c r="D35" s="19" t="s">
        <v>77</v>
      </c>
      <c r="E35" s="396" t="s">
        <v>57</v>
      </c>
      <c r="F35" s="397"/>
      <c r="G35" s="397"/>
      <c r="H35" s="25" t="s">
        <v>53</v>
      </c>
      <c r="I35" s="16"/>
      <c r="J35" s="16"/>
      <c r="K35" s="19" t="s">
        <v>77</v>
      </c>
      <c r="L35" s="396" t="s">
        <v>57</v>
      </c>
      <c r="M35" s="397"/>
      <c r="N35" s="397"/>
      <c r="O35" s="25" t="s">
        <v>53</v>
      </c>
    </row>
    <row r="36" spans="4:15" ht="17.25">
      <c r="D36" s="20" t="s">
        <v>78</v>
      </c>
      <c r="E36" s="395"/>
      <c r="F36" s="395"/>
      <c r="G36" s="395"/>
      <c r="H36" s="32">
        <f>IF(ISNA(VLOOKUP(E36,選手一覧,2,FALSE)),"",VLOOKUP(E36,選手一覧,2,FALSE))</f>
      </c>
      <c r="I36" s="16"/>
      <c r="J36" s="16"/>
      <c r="K36" s="20" t="s">
        <v>78</v>
      </c>
      <c r="L36" s="395"/>
      <c r="M36" s="395"/>
      <c r="N36" s="395"/>
      <c r="O36" s="32">
        <f>IF(ISNA(VLOOKUP(L36,選手一覧,2,FALSE)),"",VLOOKUP(L36,選手一覧,2,FALSE))</f>
      </c>
    </row>
    <row r="37" spans="4:15" ht="17.25">
      <c r="D37" s="21" t="s">
        <v>46</v>
      </c>
      <c r="E37" s="395"/>
      <c r="F37" s="395"/>
      <c r="G37" s="395"/>
      <c r="H37" s="32">
        <f>IF(ISNA(VLOOKUP(E37,選手一覧,2,FALSE)),"",VLOOKUP(E37,選手一覧,2,FALSE))</f>
      </c>
      <c r="I37" s="16"/>
      <c r="J37" s="16"/>
      <c r="K37" s="21" t="s">
        <v>46</v>
      </c>
      <c r="L37" s="395"/>
      <c r="M37" s="395"/>
      <c r="N37" s="395"/>
      <c r="O37" s="32">
        <f>IF(ISNA(VLOOKUP(L37,選手一覧,2,FALSE)),"",VLOOKUP(L37,選手一覧,2,FALSE))</f>
      </c>
    </row>
    <row r="38" spans="4:15" ht="17.25">
      <c r="D38" s="21" t="s">
        <v>47</v>
      </c>
      <c r="E38" s="395"/>
      <c r="F38" s="395"/>
      <c r="G38" s="395"/>
      <c r="H38" s="32">
        <f>IF(ISNA(VLOOKUP(E38,選手一覧,2,FALSE)),"",VLOOKUP(E38,選手一覧,2,FALSE))</f>
      </c>
      <c r="I38" s="16"/>
      <c r="J38" s="16"/>
      <c r="K38" s="21" t="s">
        <v>47</v>
      </c>
      <c r="L38" s="395"/>
      <c r="M38" s="395"/>
      <c r="N38" s="395"/>
      <c r="O38" s="32">
        <f>IF(ISNA(VLOOKUP(L38,選手一覧,2,FALSE)),"",VLOOKUP(L38,選手一覧,2,FALSE))</f>
      </c>
    </row>
    <row r="39" spans="4:15" ht="18" thickBot="1">
      <c r="D39" s="22" t="s">
        <v>79</v>
      </c>
      <c r="E39" s="404"/>
      <c r="F39" s="404"/>
      <c r="G39" s="404"/>
      <c r="H39" s="33">
        <f>IF(ISNA(VLOOKUP(E39,選手一覧,2,FALSE)),"",VLOOKUP(E39,選手一覧,2,FALSE))</f>
      </c>
      <c r="I39" s="16"/>
      <c r="J39" s="16"/>
      <c r="K39" s="22" t="s">
        <v>79</v>
      </c>
      <c r="L39" s="404"/>
      <c r="M39" s="404"/>
      <c r="N39" s="404"/>
      <c r="O39" s="33">
        <f>IF(ISNA(VLOOKUP(L39,選手一覧,2,FALSE)),"",VLOOKUP(L39,選手一覧,2,FALSE))</f>
      </c>
    </row>
    <row r="40" spans="4:15" ht="18.75" thickBot="1" thickTop="1">
      <c r="D40" s="406" t="s">
        <v>59</v>
      </c>
      <c r="E40" s="407"/>
      <c r="F40" s="407"/>
      <c r="G40" s="408"/>
      <c r="H40" s="34">
        <f>ROUNDDOWN(SUM(H36:H39)/4,0)</f>
        <v>0</v>
      </c>
      <c r="I40" s="16"/>
      <c r="J40" s="16"/>
      <c r="K40" s="406" t="s">
        <v>59</v>
      </c>
      <c r="L40" s="407"/>
      <c r="M40" s="407"/>
      <c r="N40" s="408"/>
      <c r="O40" s="34">
        <f>ROUNDDOWN(SUM(O36:O39)/4,0)</f>
        <v>0</v>
      </c>
    </row>
    <row r="41" spans="4:15" ht="18.75" thickBot="1" thickTop="1">
      <c r="D41" s="23" t="s">
        <v>80</v>
      </c>
      <c r="E41" s="405"/>
      <c r="F41" s="405"/>
      <c r="G41" s="405"/>
      <c r="H41" s="35">
        <f>IF(ISNA(VLOOKUP(E41,選手一覧,2,FALSE)),"",VLOOKUP(E41,選手一覧,2,FALSE))</f>
      </c>
      <c r="I41" s="16"/>
      <c r="J41" s="16"/>
      <c r="K41" s="23" t="s">
        <v>80</v>
      </c>
      <c r="L41" s="405"/>
      <c r="M41" s="405"/>
      <c r="N41" s="405"/>
      <c r="O41" s="35">
        <f>IF(ISNA(VLOOKUP(L41,選手一覧,2,FALSE)),"",VLOOKUP(L41,選手一覧,2,FALSE))</f>
      </c>
    </row>
    <row r="42" ht="21" customHeight="1"/>
    <row r="43" ht="21" customHeight="1" thickBot="1"/>
    <row r="44" spans="4:19" ht="17.25">
      <c r="D44" s="398" t="s">
        <v>51</v>
      </c>
      <c r="E44" s="398"/>
      <c r="F44" s="399"/>
      <c r="G44" s="400"/>
      <c r="H44" s="400"/>
      <c r="K44" s="398" t="s">
        <v>51</v>
      </c>
      <c r="L44" s="398"/>
      <c r="M44" s="399"/>
      <c r="N44" s="400"/>
      <c r="O44" s="400"/>
      <c r="R44" s="16">
        <f>F44</f>
        <v>0</v>
      </c>
      <c r="S44" s="16">
        <f>IF(H46="○",F44,"")</f>
      </c>
    </row>
    <row r="45" spans="4:19" ht="18" thickBot="1">
      <c r="D45" s="17" t="s">
        <v>52</v>
      </c>
      <c r="E45" s="18"/>
      <c r="F45" s="293"/>
      <c r="G45" s="293"/>
      <c r="H45" s="293"/>
      <c r="K45" s="17" t="s">
        <v>52</v>
      </c>
      <c r="L45" s="18"/>
      <c r="M45" s="293"/>
      <c r="N45" s="293"/>
      <c r="O45" s="293"/>
      <c r="R45" s="16">
        <f>M44</f>
        <v>0</v>
      </c>
      <c r="S45" s="16">
        <f>IF(O46="○",M44,"")</f>
      </c>
    </row>
    <row r="46" spans="4:15" ht="18" thickBot="1">
      <c r="D46" s="28" t="s">
        <v>54</v>
      </c>
      <c r="E46" s="28"/>
      <c r="F46" s="36">
        <f>IF(ISNA(VLOOKUP(H53,カテゴリー,3)),"",VLOOKUP(H53,カテゴリー,3))</f>
      </c>
      <c r="G46" s="29" t="s">
        <v>94</v>
      </c>
      <c r="H46" s="74"/>
      <c r="K46" s="28" t="s">
        <v>54</v>
      </c>
      <c r="L46" s="28"/>
      <c r="M46" s="36">
        <f>IF(ISNA(VLOOKUP(O53,カテゴリー,3)),"",VLOOKUP(O53,カテゴリー,3))</f>
      </c>
      <c r="N46" s="29" t="s">
        <v>94</v>
      </c>
      <c r="O46" s="74"/>
    </row>
    <row r="47" spans="4:15" ht="9.75" customHeight="1" thickBot="1">
      <c r="D47" s="16"/>
      <c r="E47" s="16"/>
      <c r="F47" s="16"/>
      <c r="G47" s="16"/>
      <c r="H47" s="16"/>
      <c r="K47" s="16"/>
      <c r="L47" s="16"/>
      <c r="M47" s="16"/>
      <c r="N47" s="16"/>
      <c r="O47" s="16"/>
    </row>
    <row r="48" spans="4:15" ht="17.25">
      <c r="D48" s="19" t="s">
        <v>77</v>
      </c>
      <c r="E48" s="396" t="s">
        <v>57</v>
      </c>
      <c r="F48" s="397"/>
      <c r="G48" s="397"/>
      <c r="H48" s="25" t="s">
        <v>53</v>
      </c>
      <c r="K48" s="19" t="s">
        <v>77</v>
      </c>
      <c r="L48" s="396" t="s">
        <v>57</v>
      </c>
      <c r="M48" s="397"/>
      <c r="N48" s="397"/>
      <c r="O48" s="25" t="s">
        <v>53</v>
      </c>
    </row>
    <row r="49" spans="4:15" ht="17.25">
      <c r="D49" s="20" t="s">
        <v>78</v>
      </c>
      <c r="E49" s="395"/>
      <c r="F49" s="395"/>
      <c r="G49" s="395"/>
      <c r="H49" s="32">
        <f>IF(ISNA(VLOOKUP(E49,選手一覧,2,FALSE)),"",VLOOKUP(E49,選手一覧,2,FALSE))</f>
      </c>
      <c r="K49" s="20" t="s">
        <v>78</v>
      </c>
      <c r="L49" s="395"/>
      <c r="M49" s="395"/>
      <c r="N49" s="395"/>
      <c r="O49" s="32">
        <f>IF(ISNA(VLOOKUP(L49,選手一覧,2,FALSE)),"",VLOOKUP(L49,選手一覧,2,FALSE))</f>
      </c>
    </row>
    <row r="50" spans="4:15" ht="17.25">
      <c r="D50" s="21" t="s">
        <v>46</v>
      </c>
      <c r="E50" s="395"/>
      <c r="F50" s="395"/>
      <c r="G50" s="395"/>
      <c r="H50" s="32">
        <f>IF(ISNA(VLOOKUP(E50,選手一覧,2,FALSE)),"",VLOOKUP(E50,選手一覧,2,FALSE))</f>
      </c>
      <c r="K50" s="21" t="s">
        <v>46</v>
      </c>
      <c r="L50" s="395"/>
      <c r="M50" s="395"/>
      <c r="N50" s="395"/>
      <c r="O50" s="32">
        <f>IF(ISNA(VLOOKUP(L50,選手一覧,2,FALSE)),"",VLOOKUP(L50,選手一覧,2,FALSE))</f>
      </c>
    </row>
    <row r="51" spans="4:15" ht="17.25">
      <c r="D51" s="21" t="s">
        <v>47</v>
      </c>
      <c r="E51" s="395"/>
      <c r="F51" s="395"/>
      <c r="G51" s="395"/>
      <c r="H51" s="32">
        <f>IF(ISNA(VLOOKUP(E51,選手一覧,2,FALSE)),"",VLOOKUP(E51,選手一覧,2,FALSE))</f>
      </c>
      <c r="K51" s="21" t="s">
        <v>47</v>
      </c>
      <c r="L51" s="395"/>
      <c r="M51" s="395"/>
      <c r="N51" s="395"/>
      <c r="O51" s="32">
        <f>IF(ISNA(VLOOKUP(L51,選手一覧,2,FALSE)),"",VLOOKUP(L51,選手一覧,2,FALSE))</f>
      </c>
    </row>
    <row r="52" spans="4:15" ht="18" thickBot="1">
      <c r="D52" s="22" t="s">
        <v>79</v>
      </c>
      <c r="E52" s="404"/>
      <c r="F52" s="404"/>
      <c r="G52" s="404"/>
      <c r="H52" s="33">
        <f>IF(ISNA(VLOOKUP(E52,選手一覧,2,FALSE)),"",VLOOKUP(E52,選手一覧,2,FALSE))</f>
      </c>
      <c r="K52" s="22" t="s">
        <v>79</v>
      </c>
      <c r="L52" s="404"/>
      <c r="M52" s="404"/>
      <c r="N52" s="404"/>
      <c r="O52" s="33">
        <f>IF(ISNA(VLOOKUP(L52,選手一覧,2,FALSE)),"",VLOOKUP(L52,選手一覧,2,FALSE))</f>
      </c>
    </row>
    <row r="53" spans="4:15" ht="18.75" thickBot="1" thickTop="1">
      <c r="D53" s="406" t="s">
        <v>59</v>
      </c>
      <c r="E53" s="407"/>
      <c r="F53" s="407"/>
      <c r="G53" s="408"/>
      <c r="H53" s="34">
        <f>ROUNDDOWN(SUM(H49:H52)/4,0)</f>
        <v>0</v>
      </c>
      <c r="K53" s="406" t="s">
        <v>59</v>
      </c>
      <c r="L53" s="407"/>
      <c r="M53" s="407"/>
      <c r="N53" s="408"/>
      <c r="O53" s="34">
        <f>ROUNDDOWN(SUM(O49:O52)/4,0)</f>
        <v>0</v>
      </c>
    </row>
    <row r="54" spans="4:15" ht="18.75" thickBot="1" thickTop="1">
      <c r="D54" s="23" t="s">
        <v>80</v>
      </c>
      <c r="E54" s="405"/>
      <c r="F54" s="405"/>
      <c r="G54" s="405"/>
      <c r="H54" s="35">
        <f>IF(ISNA(VLOOKUP(E54,選手一覧,2,FALSE)),"",VLOOKUP(E54,選手一覧,2,FALSE))</f>
      </c>
      <c r="K54" s="23" t="s">
        <v>80</v>
      </c>
      <c r="L54" s="405"/>
      <c r="M54" s="405"/>
      <c r="N54" s="405"/>
      <c r="O54" s="35">
        <f>IF(ISNA(VLOOKUP(L54,選手一覧,2,FALSE)),"",VLOOKUP(L54,選手一覧,2,FALSE))</f>
      </c>
    </row>
    <row r="56" ht="14.25" thickBot="1"/>
    <row r="57" spans="4:19" ht="17.25">
      <c r="D57" s="398" t="s">
        <v>51</v>
      </c>
      <c r="E57" s="398"/>
      <c r="F57" s="399"/>
      <c r="G57" s="400"/>
      <c r="H57" s="400"/>
      <c r="I57" s="16"/>
      <c r="J57" s="16"/>
      <c r="K57" s="398" t="s">
        <v>51</v>
      </c>
      <c r="L57" s="398"/>
      <c r="M57" s="399"/>
      <c r="N57" s="400"/>
      <c r="O57" s="400"/>
      <c r="R57" s="16">
        <f>F57</f>
        <v>0</v>
      </c>
      <c r="S57" s="16">
        <f>IF(H59="○",F57,"")</f>
      </c>
    </row>
    <row r="58" spans="4:19" ht="18" thickBot="1">
      <c r="D58" s="17" t="s">
        <v>52</v>
      </c>
      <c r="E58" s="18"/>
      <c r="F58" s="293"/>
      <c r="G58" s="293"/>
      <c r="H58" s="293"/>
      <c r="I58" s="16"/>
      <c r="J58" s="16"/>
      <c r="K58" s="17" t="s">
        <v>52</v>
      </c>
      <c r="L58" s="18"/>
      <c r="M58" s="293"/>
      <c r="N58" s="293"/>
      <c r="O58" s="293"/>
      <c r="R58" s="16">
        <f>M57</f>
        <v>0</v>
      </c>
      <c r="S58" s="16">
        <f>IF(O59="○",M57,"")</f>
      </c>
    </row>
    <row r="59" spans="4:15" ht="18" thickBot="1">
      <c r="D59" s="28" t="s">
        <v>54</v>
      </c>
      <c r="E59" s="28"/>
      <c r="F59" s="36">
        <f>IF(ISNA(VLOOKUP(H66,カテゴリー,3)),"",VLOOKUP(H66,カテゴリー,3))</f>
      </c>
      <c r="G59" s="29" t="s">
        <v>94</v>
      </c>
      <c r="H59" s="74"/>
      <c r="I59" s="16"/>
      <c r="J59" s="16"/>
      <c r="K59" s="28" t="s">
        <v>54</v>
      </c>
      <c r="L59" s="28"/>
      <c r="M59" s="36">
        <f>IF(ISNA(VLOOKUP(O66,カテゴリー,3)),"",VLOOKUP(O66,カテゴリー,3))</f>
      </c>
      <c r="N59" s="29" t="s">
        <v>94</v>
      </c>
      <c r="O59" s="74"/>
    </row>
    <row r="60" spans="4:15" ht="9" customHeight="1" thickBo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4:15" ht="17.25">
      <c r="D61" s="19" t="s">
        <v>77</v>
      </c>
      <c r="E61" s="396" t="s">
        <v>57</v>
      </c>
      <c r="F61" s="397"/>
      <c r="G61" s="397"/>
      <c r="H61" s="25" t="s">
        <v>53</v>
      </c>
      <c r="I61" s="16"/>
      <c r="J61" s="16"/>
      <c r="K61" s="19" t="s">
        <v>77</v>
      </c>
      <c r="L61" s="396" t="s">
        <v>57</v>
      </c>
      <c r="M61" s="397"/>
      <c r="N61" s="397"/>
      <c r="O61" s="25" t="s">
        <v>53</v>
      </c>
    </row>
    <row r="62" spans="4:15" ht="17.25">
      <c r="D62" s="20" t="s">
        <v>78</v>
      </c>
      <c r="E62" s="395"/>
      <c r="F62" s="395"/>
      <c r="G62" s="395"/>
      <c r="H62" s="32">
        <f>IF(ISNA(VLOOKUP(E62,選手一覧,2,FALSE)),"",VLOOKUP(E62,選手一覧,2,FALSE))</f>
      </c>
      <c r="I62" s="16"/>
      <c r="J62" s="16"/>
      <c r="K62" s="20" t="s">
        <v>78</v>
      </c>
      <c r="L62" s="395"/>
      <c r="M62" s="395"/>
      <c r="N62" s="395"/>
      <c r="O62" s="32">
        <f>IF(ISNA(VLOOKUP(L62,選手一覧,2,FALSE)),"",VLOOKUP(L62,選手一覧,2,FALSE))</f>
      </c>
    </row>
    <row r="63" spans="4:15" ht="17.25">
      <c r="D63" s="21" t="s">
        <v>46</v>
      </c>
      <c r="E63" s="395"/>
      <c r="F63" s="395"/>
      <c r="G63" s="395"/>
      <c r="H63" s="32">
        <f>IF(ISNA(VLOOKUP(E63,選手一覧,2,FALSE)),"",VLOOKUP(E63,選手一覧,2,FALSE))</f>
      </c>
      <c r="I63" s="16"/>
      <c r="J63" s="16"/>
      <c r="K63" s="21" t="s">
        <v>46</v>
      </c>
      <c r="L63" s="395"/>
      <c r="M63" s="395"/>
      <c r="N63" s="395"/>
      <c r="O63" s="32">
        <f>IF(ISNA(VLOOKUP(L63,選手一覧,2,FALSE)),"",VLOOKUP(L63,選手一覧,2,FALSE))</f>
      </c>
    </row>
    <row r="64" spans="4:15" ht="17.25">
      <c r="D64" s="21" t="s">
        <v>47</v>
      </c>
      <c r="E64" s="395"/>
      <c r="F64" s="395"/>
      <c r="G64" s="395"/>
      <c r="H64" s="32">
        <f>IF(ISNA(VLOOKUP(E64,選手一覧,2,FALSE)),"",VLOOKUP(E64,選手一覧,2,FALSE))</f>
      </c>
      <c r="I64" s="16"/>
      <c r="J64" s="16"/>
      <c r="K64" s="21" t="s">
        <v>47</v>
      </c>
      <c r="L64" s="395"/>
      <c r="M64" s="395"/>
      <c r="N64" s="395"/>
      <c r="O64" s="32">
        <f>IF(ISNA(VLOOKUP(L64,選手一覧,2,FALSE)),"",VLOOKUP(L64,選手一覧,2,FALSE))</f>
      </c>
    </row>
    <row r="65" spans="4:15" ht="18" thickBot="1">
      <c r="D65" s="22" t="s">
        <v>79</v>
      </c>
      <c r="E65" s="404"/>
      <c r="F65" s="404"/>
      <c r="G65" s="404"/>
      <c r="H65" s="33">
        <f>IF(ISNA(VLOOKUP(E65,選手一覧,2,FALSE)),"",VLOOKUP(E65,選手一覧,2,FALSE))</f>
      </c>
      <c r="I65" s="16"/>
      <c r="J65" s="16"/>
      <c r="K65" s="22" t="s">
        <v>79</v>
      </c>
      <c r="L65" s="404"/>
      <c r="M65" s="404"/>
      <c r="N65" s="404"/>
      <c r="O65" s="33">
        <f>IF(ISNA(VLOOKUP(L65,選手一覧,2,FALSE)),"",VLOOKUP(L65,選手一覧,2,FALSE))</f>
      </c>
    </row>
    <row r="66" spans="4:15" ht="18.75" thickBot="1" thickTop="1">
      <c r="D66" s="406" t="s">
        <v>59</v>
      </c>
      <c r="E66" s="407"/>
      <c r="F66" s="407"/>
      <c r="G66" s="408"/>
      <c r="H66" s="34">
        <f>ROUNDDOWN(SUM(H62:H65)/4,0)</f>
        <v>0</v>
      </c>
      <c r="I66" s="16"/>
      <c r="J66" s="16"/>
      <c r="K66" s="406" t="s">
        <v>59</v>
      </c>
      <c r="L66" s="407"/>
      <c r="M66" s="407"/>
      <c r="N66" s="408"/>
      <c r="O66" s="34">
        <f>ROUNDDOWN(SUM(O62:O65)/4,0)</f>
        <v>0</v>
      </c>
    </row>
    <row r="67" spans="4:15" ht="18.75" thickBot="1" thickTop="1">
      <c r="D67" s="23" t="s">
        <v>80</v>
      </c>
      <c r="E67" s="405"/>
      <c r="F67" s="405"/>
      <c r="G67" s="405"/>
      <c r="H67" s="35">
        <f>IF(ISNA(VLOOKUP(E67,選手一覧,2,FALSE)),"",VLOOKUP(E67,選手一覧,2,FALSE))</f>
      </c>
      <c r="I67" s="16"/>
      <c r="J67" s="16"/>
      <c r="K67" s="23" t="s">
        <v>80</v>
      </c>
      <c r="L67" s="405"/>
      <c r="M67" s="405"/>
      <c r="N67" s="405"/>
      <c r="O67" s="35">
        <f>IF(ISNA(VLOOKUP(L67,選手一覧,2,FALSE)),"",VLOOKUP(L67,選手一覧,2,FALSE))</f>
      </c>
    </row>
    <row r="68" ht="13.5" customHeight="1"/>
    <row r="69" ht="13.5" customHeight="1" thickBot="1"/>
    <row r="70" spans="4:19" ht="17.25">
      <c r="D70" s="398" t="s">
        <v>51</v>
      </c>
      <c r="E70" s="398"/>
      <c r="F70" s="399"/>
      <c r="G70" s="400"/>
      <c r="H70" s="400"/>
      <c r="K70" s="398" t="s">
        <v>51</v>
      </c>
      <c r="L70" s="398"/>
      <c r="M70" s="399"/>
      <c r="N70" s="400"/>
      <c r="O70" s="400"/>
      <c r="R70" s="16">
        <f>F70</f>
        <v>0</v>
      </c>
      <c r="S70" s="16">
        <f>IF(H72="○",F70,"")</f>
      </c>
    </row>
    <row r="71" spans="4:19" ht="18" thickBot="1">
      <c r="D71" s="17" t="s">
        <v>52</v>
      </c>
      <c r="E71" s="18"/>
      <c r="F71" s="293"/>
      <c r="G71" s="293"/>
      <c r="H71" s="293"/>
      <c r="K71" s="17" t="s">
        <v>52</v>
      </c>
      <c r="L71" s="18"/>
      <c r="M71" s="293"/>
      <c r="N71" s="293"/>
      <c r="O71" s="293"/>
      <c r="R71" s="16">
        <f>M70</f>
        <v>0</v>
      </c>
      <c r="S71" s="16">
        <f>IF(O72="○",M70,"")</f>
      </c>
    </row>
    <row r="72" spans="4:15" ht="18" thickBot="1">
      <c r="D72" s="28" t="s">
        <v>54</v>
      </c>
      <c r="E72" s="28"/>
      <c r="F72" s="36">
        <f>IF(ISNA(VLOOKUP(H79,カテゴリー,3)),"",VLOOKUP(H79,カテゴリー,3))</f>
      </c>
      <c r="G72" s="29" t="s">
        <v>94</v>
      </c>
      <c r="H72" s="74"/>
      <c r="K72" s="28" t="s">
        <v>54</v>
      </c>
      <c r="L72" s="28"/>
      <c r="M72" s="36">
        <f>IF(ISNA(VLOOKUP(O79,カテゴリー,3)),"",VLOOKUP(O79,カテゴリー,3))</f>
      </c>
      <c r="N72" s="29" t="s">
        <v>94</v>
      </c>
      <c r="O72" s="74"/>
    </row>
    <row r="73" spans="4:15" ht="8.25" customHeight="1" thickBot="1">
      <c r="D73" s="16"/>
      <c r="E73" s="16"/>
      <c r="F73" s="16"/>
      <c r="G73" s="16"/>
      <c r="H73" s="16"/>
      <c r="K73" s="16"/>
      <c r="L73" s="16"/>
      <c r="M73" s="16"/>
      <c r="N73" s="16"/>
      <c r="O73" s="16"/>
    </row>
    <row r="74" spans="4:15" ht="17.25">
      <c r="D74" s="19" t="s">
        <v>77</v>
      </c>
      <c r="E74" s="396" t="s">
        <v>57</v>
      </c>
      <c r="F74" s="397"/>
      <c r="G74" s="397"/>
      <c r="H74" s="25" t="s">
        <v>53</v>
      </c>
      <c r="K74" s="19" t="s">
        <v>77</v>
      </c>
      <c r="L74" s="396" t="s">
        <v>57</v>
      </c>
      <c r="M74" s="397"/>
      <c r="N74" s="397"/>
      <c r="O74" s="25" t="s">
        <v>53</v>
      </c>
    </row>
    <row r="75" spans="4:15" ht="17.25">
      <c r="D75" s="20" t="s">
        <v>78</v>
      </c>
      <c r="E75" s="395"/>
      <c r="F75" s="395"/>
      <c r="G75" s="395"/>
      <c r="H75" s="32">
        <f>IF(ISNA(VLOOKUP(E75,選手一覧,2,FALSE)),"",VLOOKUP(E75,選手一覧,2,FALSE))</f>
      </c>
      <c r="K75" s="113" t="s">
        <v>78</v>
      </c>
      <c r="L75" s="395"/>
      <c r="M75" s="395"/>
      <c r="N75" s="395"/>
      <c r="O75" s="32">
        <f>IF(ISNA(VLOOKUP(L75,選手一覧,2,FALSE)),"",VLOOKUP(L75,選手一覧,2,FALSE))</f>
      </c>
    </row>
    <row r="76" spans="4:15" ht="17.25">
      <c r="D76" s="21" t="s">
        <v>46</v>
      </c>
      <c r="E76" s="395"/>
      <c r="F76" s="395"/>
      <c r="G76" s="395"/>
      <c r="H76" s="32">
        <f>IF(ISNA(VLOOKUP(E76,選手一覧,2,FALSE)),"",VLOOKUP(E76,選手一覧,2,FALSE))</f>
      </c>
      <c r="K76" s="114" t="s">
        <v>46</v>
      </c>
      <c r="L76" s="395"/>
      <c r="M76" s="395"/>
      <c r="N76" s="395"/>
      <c r="O76" s="32">
        <f>IF(ISNA(VLOOKUP(L76,選手一覧,2,FALSE)),"",VLOOKUP(L76,選手一覧,2,FALSE))</f>
      </c>
    </row>
    <row r="77" spans="4:15" ht="17.25">
      <c r="D77" s="21" t="s">
        <v>47</v>
      </c>
      <c r="E77" s="395"/>
      <c r="F77" s="395"/>
      <c r="G77" s="395"/>
      <c r="H77" s="32">
        <f>IF(ISNA(VLOOKUP(E77,選手一覧,2,FALSE)),"",VLOOKUP(E77,選手一覧,2,FALSE))</f>
      </c>
      <c r="K77" s="114" t="s">
        <v>47</v>
      </c>
      <c r="L77" s="395"/>
      <c r="M77" s="395"/>
      <c r="N77" s="395"/>
      <c r="O77" s="32">
        <f>IF(ISNA(VLOOKUP(L77,選手一覧,2,FALSE)),"",VLOOKUP(L77,選手一覧,2,FALSE))</f>
      </c>
    </row>
    <row r="78" spans="4:15" ht="18" thickBot="1">
      <c r="D78" s="22" t="s">
        <v>79</v>
      </c>
      <c r="E78" s="404"/>
      <c r="F78" s="404"/>
      <c r="G78" s="404"/>
      <c r="H78" s="33">
        <f>IF(ISNA(VLOOKUP(E78,選手一覧,2,FALSE)),"",VLOOKUP(E78,選手一覧,2,FALSE))</f>
      </c>
      <c r="K78" s="115" t="s">
        <v>79</v>
      </c>
      <c r="L78" s="404"/>
      <c r="M78" s="404"/>
      <c r="N78" s="404"/>
      <c r="O78" s="33">
        <f>IF(ISNA(VLOOKUP(L78,選手一覧,2,FALSE)),"",VLOOKUP(L78,選手一覧,2,FALSE))</f>
      </c>
    </row>
    <row r="79" spans="4:15" ht="18.75" thickBot="1" thickTop="1">
      <c r="D79" s="406" t="s">
        <v>59</v>
      </c>
      <c r="E79" s="407"/>
      <c r="F79" s="407"/>
      <c r="G79" s="408"/>
      <c r="H79" s="34">
        <f>ROUNDDOWN(SUM(H75:H78)/4,0)</f>
        <v>0</v>
      </c>
      <c r="K79" s="409" t="s">
        <v>59</v>
      </c>
      <c r="L79" s="410"/>
      <c r="M79" s="410"/>
      <c r="N79" s="411"/>
      <c r="O79" s="34">
        <f>ROUNDDOWN(SUM(O75:O78)/4,0)</f>
        <v>0</v>
      </c>
    </row>
    <row r="80" spans="4:15" ht="18.75" thickBot="1" thickTop="1">
      <c r="D80" s="23" t="s">
        <v>80</v>
      </c>
      <c r="E80" s="405"/>
      <c r="F80" s="405"/>
      <c r="G80" s="405"/>
      <c r="H80" s="35">
        <f>IF(ISNA(VLOOKUP(E80,選手一覧,2,FALSE)),"",VLOOKUP(E80,選手一覧,2,FALSE))</f>
      </c>
      <c r="K80" s="23" t="s">
        <v>80</v>
      </c>
      <c r="L80" s="405"/>
      <c r="M80" s="405"/>
      <c r="N80" s="405"/>
      <c r="O80" s="35">
        <f>IF(ISNA(VLOOKUP(L80,選手一覧,2,FALSE)),"",VLOOKUP(L80,選手一覧,2,FALSE))</f>
      </c>
    </row>
  </sheetData>
  <sheetProtection sheet="1" selectLockedCells="1"/>
  <mergeCells count="123">
    <mergeCell ref="E77:G77"/>
    <mergeCell ref="L77:N77"/>
    <mergeCell ref="E80:G80"/>
    <mergeCell ref="L80:N80"/>
    <mergeCell ref="E78:G78"/>
    <mergeCell ref="L78:N78"/>
    <mergeCell ref="D79:G79"/>
    <mergeCell ref="K79:N79"/>
    <mergeCell ref="F71:H71"/>
    <mergeCell ref="M71:O71"/>
    <mergeCell ref="E74:G74"/>
    <mergeCell ref="L74:N74"/>
    <mergeCell ref="E75:G75"/>
    <mergeCell ref="L75:N75"/>
    <mergeCell ref="E76:G76"/>
    <mergeCell ref="L76:N76"/>
    <mergeCell ref="D66:G66"/>
    <mergeCell ref="K66:N66"/>
    <mergeCell ref="E67:G67"/>
    <mergeCell ref="L67:N67"/>
    <mergeCell ref="D70:E70"/>
    <mergeCell ref="F70:H70"/>
    <mergeCell ref="K70:L70"/>
    <mergeCell ref="M70:O70"/>
    <mergeCell ref="E62:G62"/>
    <mergeCell ref="L62:N62"/>
    <mergeCell ref="E63:G63"/>
    <mergeCell ref="L63:N63"/>
    <mergeCell ref="E64:G64"/>
    <mergeCell ref="L64:N64"/>
    <mergeCell ref="E65:G65"/>
    <mergeCell ref="L65:N65"/>
    <mergeCell ref="D57:E57"/>
    <mergeCell ref="F57:H57"/>
    <mergeCell ref="K57:L57"/>
    <mergeCell ref="M57:O57"/>
    <mergeCell ref="F58:H58"/>
    <mergeCell ref="M58:O58"/>
    <mergeCell ref="E61:G61"/>
    <mergeCell ref="L61:N61"/>
    <mergeCell ref="E54:G54"/>
    <mergeCell ref="L54:N54"/>
    <mergeCell ref="D1:O1"/>
    <mergeCell ref="D3:E3"/>
    <mergeCell ref="E52:G52"/>
    <mergeCell ref="L52:N52"/>
    <mergeCell ref="D53:G53"/>
    <mergeCell ref="K53:N53"/>
    <mergeCell ref="E50:G50"/>
    <mergeCell ref="F45:H45"/>
    <mergeCell ref="M45:O45"/>
    <mergeCell ref="L50:N50"/>
    <mergeCell ref="E51:G51"/>
    <mergeCell ref="L51:N51"/>
    <mergeCell ref="E48:G48"/>
    <mergeCell ref="L48:N48"/>
    <mergeCell ref="E49:G49"/>
    <mergeCell ref="L49:N49"/>
    <mergeCell ref="D40:G40"/>
    <mergeCell ref="K40:N40"/>
    <mergeCell ref="E41:G41"/>
    <mergeCell ref="L41:N41"/>
    <mergeCell ref="D44:E44"/>
    <mergeCell ref="F44:H44"/>
    <mergeCell ref="K44:L44"/>
    <mergeCell ref="M44:O44"/>
    <mergeCell ref="E36:G36"/>
    <mergeCell ref="L36:N36"/>
    <mergeCell ref="E37:G37"/>
    <mergeCell ref="L37:N37"/>
    <mergeCell ref="E38:G38"/>
    <mergeCell ref="L38:N38"/>
    <mergeCell ref="E39:G39"/>
    <mergeCell ref="L39:N39"/>
    <mergeCell ref="M32:O32"/>
    <mergeCell ref="M19:O19"/>
    <mergeCell ref="E35:G35"/>
    <mergeCell ref="L35:N35"/>
    <mergeCell ref="K27:N27"/>
    <mergeCell ref="L28:N28"/>
    <mergeCell ref="D31:E31"/>
    <mergeCell ref="F31:H31"/>
    <mergeCell ref="K31:L31"/>
    <mergeCell ref="M31:O31"/>
    <mergeCell ref="L25:N25"/>
    <mergeCell ref="L26:N26"/>
    <mergeCell ref="L24:N24"/>
    <mergeCell ref="L22:N22"/>
    <mergeCell ref="L23:N23"/>
    <mergeCell ref="D18:E18"/>
    <mergeCell ref="F18:H18"/>
    <mergeCell ref="E13:G13"/>
    <mergeCell ref="E15:G15"/>
    <mergeCell ref="D14:G14"/>
    <mergeCell ref="F19:H19"/>
    <mergeCell ref="L13:N13"/>
    <mergeCell ref="K14:N14"/>
    <mergeCell ref="L15:N15"/>
    <mergeCell ref="K18:L18"/>
    <mergeCell ref="M18:O18"/>
    <mergeCell ref="E22:G22"/>
    <mergeCell ref="E23:G23"/>
    <mergeCell ref="E24:G24"/>
    <mergeCell ref="F32:H32"/>
    <mergeCell ref="E25:G25"/>
    <mergeCell ref="E26:G26"/>
    <mergeCell ref="E28:G28"/>
    <mergeCell ref="D27:G27"/>
    <mergeCell ref="M5:O5"/>
    <mergeCell ref="L11:N11"/>
    <mergeCell ref="L12:N12"/>
    <mergeCell ref="L9:N9"/>
    <mergeCell ref="L10:N10"/>
    <mergeCell ref="M6:O6"/>
    <mergeCell ref="F3:K3"/>
    <mergeCell ref="E11:G11"/>
    <mergeCell ref="E12:G12"/>
    <mergeCell ref="E10:G10"/>
    <mergeCell ref="E9:G9"/>
    <mergeCell ref="D5:E5"/>
    <mergeCell ref="F5:H5"/>
    <mergeCell ref="K5:L5"/>
    <mergeCell ref="F6:H6"/>
  </mergeCells>
  <dataValidations count="4">
    <dataValidation type="list" allowBlank="1" showInputMessage="1" showErrorMessage="1" promptTitle="参加選手" prompt="漕手の氏名を選択してください" errorTitle="参加選手" error="参加者名簿に先に氏名を入力してください" sqref="L49:N52 L36:N39 E23:G26 E36:G39 L10:N13 L23:N26 E62:G65 E10:G13 E15:G15 E49:G52 L28:N28 L15:N15 L41:N41 L54:N54 E41:G41 E28:G28 L62:N65 E75:G78 E54:G54 E67:G67 E80:G80 L67:N67 L75:N78 L80:N80">
      <formula1>参加者名簿</formula1>
    </dataValidation>
    <dataValidation type="list" allowBlank="1" showInputMessage="1" showErrorMessage="1" sqref="L31 L5 E18 E5 E31 L57 L18 L44 E70 E44 E57 L70">
      <formula1>エイト</formula1>
    </dataValidation>
    <dataValidation type="list" allowBlank="1" showInputMessage="1" showErrorMessage="1" sqref="F5:H5 M57:O57 M5:O5 M18:O18 F18:H18 F31:H31 M31:O31 M44:O44 F44:H44 F57:H57 F70:H70 M70:O70">
      <formula1>$A$2:$A$8</formula1>
    </dataValidation>
    <dataValidation type="list" allowBlank="1" showInputMessage="1" showErrorMessage="1" promptTitle="自艇参加の可否" prompt="自艇で参加する場合は「○」を選択してください。" sqref="H7 O59 O7 O20 H20 H33 O33 O46 H46 H59 H72 O72">
      <formula1>$Q$5:$Q$6</formula1>
    </dataValidation>
  </dataValidations>
  <printOptions/>
  <pageMargins left="0.75" right="0.75" top="0.52" bottom="1" header="0.512" footer="0.512"/>
  <pageSetup fitToHeight="3" horizontalDpi="300" verticalDpi="300" orientation="portrait" paperSize="9" scale="99" r:id="rId1"/>
  <headerFooter alignWithMargins="0">
    <oddFooter>&amp;C&amp;P&amp;R社団法人　日本ボート協会</oddFooter>
  </headerFooter>
  <rowBreaks count="1" manualBreakCount="1">
    <brk id="43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70"/>
  <sheetViews>
    <sheetView showGridLines="0" zoomScalePageLayoutView="0" workbookViewId="0" topLeftCell="D22">
      <selection activeCell="L51" sqref="L51:N51"/>
    </sheetView>
  </sheetViews>
  <sheetFormatPr defaultColWidth="9.00390625" defaultRowHeight="13.5"/>
  <cols>
    <col min="1" max="1" width="13.625" style="0" hidden="1" customWidth="1"/>
    <col min="2" max="2" width="11.125" style="0" hidden="1" customWidth="1"/>
    <col min="3" max="3" width="11.00390625" style="0" hidden="1" customWidth="1"/>
    <col min="4" max="5" width="5.625" style="0" customWidth="1"/>
    <col min="6" max="7" width="10.125" style="0" customWidth="1"/>
    <col min="8" max="8" width="8.25390625" style="0" customWidth="1"/>
    <col min="9" max="10" width="2.625" style="0" customWidth="1"/>
    <col min="11" max="12" width="5.625" style="0" customWidth="1"/>
    <col min="13" max="14" width="10.125" style="0" customWidth="1"/>
    <col min="15" max="15" width="8.25390625" style="0" customWidth="1"/>
    <col min="16" max="16" width="2.875" style="0" customWidth="1"/>
    <col min="17" max="17" width="9.00390625" style="0" hidden="1" customWidth="1"/>
    <col min="18" max="18" width="13.875" style="0" hidden="1" customWidth="1"/>
    <col min="19" max="19" width="12.375" style="0" hidden="1" customWidth="1"/>
  </cols>
  <sheetData>
    <row r="1" spans="2:15" ht="17.25">
      <c r="B1" t="s">
        <v>50</v>
      </c>
      <c r="D1" s="389" t="s">
        <v>76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9" customHeight="1" thickBot="1">
      <c r="A2" t="s">
        <v>28</v>
      </c>
      <c r="B2">
        <f aca="true" t="shared" si="0" ref="B2:C4">COUNTIF(R$5:R$57,$A2)</f>
        <v>0</v>
      </c>
      <c r="C2">
        <f t="shared" si="0"/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7.25" customHeight="1" thickBot="1">
      <c r="A3" t="s">
        <v>34</v>
      </c>
      <c r="B3">
        <f t="shared" si="0"/>
        <v>0</v>
      </c>
      <c r="C3">
        <f t="shared" si="0"/>
        <v>0</v>
      </c>
      <c r="D3" s="390" t="s">
        <v>19</v>
      </c>
      <c r="E3" s="390"/>
      <c r="F3" s="391">
        <f>IF(ISBLANK('出漕申込シート'!$F$17),"",'出漕申込シート'!$F$17)</f>
      </c>
      <c r="G3" s="392"/>
      <c r="H3" s="392"/>
      <c r="I3" s="393"/>
      <c r="J3" s="393"/>
      <c r="K3" s="394"/>
      <c r="L3" s="24"/>
      <c r="M3" s="24"/>
      <c r="N3" s="24"/>
      <c r="O3" s="24"/>
    </row>
    <row r="4" spans="1:3" ht="14.25" thickBot="1">
      <c r="A4" t="s">
        <v>35</v>
      </c>
      <c r="B4">
        <f t="shared" si="0"/>
        <v>0</v>
      </c>
      <c r="C4">
        <f t="shared" si="0"/>
        <v>0</v>
      </c>
    </row>
    <row r="5" spans="4:19" s="16" customFormat="1" ht="20.25" customHeight="1" thickBot="1">
      <c r="D5" s="413" t="s">
        <v>51</v>
      </c>
      <c r="E5" s="413"/>
      <c r="F5" s="414"/>
      <c r="G5" s="415"/>
      <c r="H5" s="415"/>
      <c r="K5" s="413" t="s">
        <v>51</v>
      </c>
      <c r="L5" s="413"/>
      <c r="M5" s="414"/>
      <c r="N5" s="415"/>
      <c r="O5" s="415"/>
      <c r="Q5" s="16" t="s">
        <v>157</v>
      </c>
      <c r="R5" s="16">
        <f>F5</f>
        <v>0</v>
      </c>
      <c r="S5" s="16">
        <f>IF(H7="○",F5,"")</f>
      </c>
    </row>
    <row r="6" spans="4:19" s="16" customFormat="1" ht="20.25" customHeight="1" thickBot="1">
      <c r="D6" s="27" t="s">
        <v>52</v>
      </c>
      <c r="E6" s="26"/>
      <c r="F6" s="412"/>
      <c r="G6" s="412"/>
      <c r="H6" s="412"/>
      <c r="K6" s="27" t="s">
        <v>52</v>
      </c>
      <c r="L6" s="26"/>
      <c r="M6" s="412"/>
      <c r="N6" s="412"/>
      <c r="O6" s="412"/>
      <c r="R6" s="16">
        <f>M5</f>
        <v>0</v>
      </c>
      <c r="S6" s="16">
        <f>IF(O7="○",M5,"")</f>
      </c>
    </row>
    <row r="7" spans="4:15" s="16" customFormat="1" ht="20.25" customHeight="1" thickBot="1">
      <c r="D7" s="28" t="s">
        <v>54</v>
      </c>
      <c r="E7" s="28"/>
      <c r="F7" s="36">
        <f>IF(ISNA(VLOOKUP(H18,カテゴリー,3)),"",VLOOKUP(H18,カテゴリー,3))</f>
      </c>
      <c r="G7" s="29" t="s">
        <v>94</v>
      </c>
      <c r="H7" s="74"/>
      <c r="K7" s="28" t="s">
        <v>54</v>
      </c>
      <c r="L7" s="28"/>
      <c r="M7" s="36">
        <f>IF(ISNA(VLOOKUP(O18,カテゴリー,3)),"",VLOOKUP(O18,カテゴリー,3))</f>
      </c>
      <c r="N7" s="29" t="s">
        <v>94</v>
      </c>
      <c r="O7" s="74"/>
    </row>
    <row r="8" s="16" customFormat="1" ht="20.25" customHeight="1" thickBot="1"/>
    <row r="9" spans="4:15" s="16" customFormat="1" ht="24.75" customHeight="1">
      <c r="D9" s="19" t="s">
        <v>55</v>
      </c>
      <c r="E9" s="396" t="s">
        <v>57</v>
      </c>
      <c r="F9" s="397"/>
      <c r="G9" s="397"/>
      <c r="H9" s="25" t="s">
        <v>53</v>
      </c>
      <c r="K9" s="19" t="s">
        <v>55</v>
      </c>
      <c r="L9" s="396" t="s">
        <v>57</v>
      </c>
      <c r="M9" s="397"/>
      <c r="N9" s="397"/>
      <c r="O9" s="25" t="s">
        <v>53</v>
      </c>
    </row>
    <row r="10" spans="4:15" s="16" customFormat="1" ht="20.25" customHeight="1">
      <c r="D10" s="20" t="s">
        <v>41</v>
      </c>
      <c r="E10" s="395"/>
      <c r="F10" s="395"/>
      <c r="G10" s="395"/>
      <c r="H10" s="32">
        <f aca="true" t="shared" si="1" ref="H10:H17">IF(ISNA(VLOOKUP(E10,選手一覧,2,FALSE)),"",VLOOKUP(E10,選手一覧,2,FALSE))</f>
      </c>
      <c r="K10" s="20" t="s">
        <v>41</v>
      </c>
      <c r="L10" s="395"/>
      <c r="M10" s="395"/>
      <c r="N10" s="395"/>
      <c r="O10" s="32">
        <f aca="true" t="shared" si="2" ref="O10:O17">IF(ISNA(VLOOKUP(L10,選手一覧,2,FALSE)),"",VLOOKUP(L10,選手一覧,2,FALSE))</f>
      </c>
    </row>
    <row r="11" spans="4:15" s="16" customFormat="1" ht="20.25" customHeight="1">
      <c r="D11" s="21" t="s">
        <v>42</v>
      </c>
      <c r="E11" s="395"/>
      <c r="F11" s="395"/>
      <c r="G11" s="395"/>
      <c r="H11" s="32">
        <f t="shared" si="1"/>
      </c>
      <c r="K11" s="21" t="s">
        <v>42</v>
      </c>
      <c r="L11" s="395"/>
      <c r="M11" s="395"/>
      <c r="N11" s="395"/>
      <c r="O11" s="32">
        <f t="shared" si="2"/>
      </c>
    </row>
    <row r="12" spans="4:15" s="16" customFormat="1" ht="20.25" customHeight="1">
      <c r="D12" s="21" t="s">
        <v>43</v>
      </c>
      <c r="E12" s="395"/>
      <c r="F12" s="395"/>
      <c r="G12" s="395"/>
      <c r="H12" s="32">
        <f t="shared" si="1"/>
      </c>
      <c r="K12" s="21" t="s">
        <v>43</v>
      </c>
      <c r="L12" s="395"/>
      <c r="M12" s="395"/>
      <c r="N12" s="395"/>
      <c r="O12" s="32">
        <f t="shared" si="2"/>
      </c>
    </row>
    <row r="13" spans="4:15" s="16" customFormat="1" ht="20.25" customHeight="1">
      <c r="D13" s="21" t="s">
        <v>44</v>
      </c>
      <c r="E13" s="395"/>
      <c r="F13" s="395"/>
      <c r="G13" s="395"/>
      <c r="H13" s="32">
        <f t="shared" si="1"/>
      </c>
      <c r="K13" s="21" t="s">
        <v>44</v>
      </c>
      <c r="L13" s="395"/>
      <c r="M13" s="395"/>
      <c r="N13" s="395"/>
      <c r="O13" s="32">
        <f t="shared" si="2"/>
      </c>
    </row>
    <row r="14" spans="4:15" s="16" customFormat="1" ht="20.25" customHeight="1">
      <c r="D14" s="21" t="s">
        <v>45</v>
      </c>
      <c r="E14" s="395"/>
      <c r="F14" s="395"/>
      <c r="G14" s="395"/>
      <c r="H14" s="32">
        <f t="shared" si="1"/>
      </c>
      <c r="K14" s="21" t="s">
        <v>45</v>
      </c>
      <c r="L14" s="395"/>
      <c r="M14" s="395"/>
      <c r="N14" s="395"/>
      <c r="O14" s="32">
        <f t="shared" si="2"/>
      </c>
    </row>
    <row r="15" spans="4:15" s="16" customFormat="1" ht="20.25" customHeight="1">
      <c r="D15" s="21" t="s">
        <v>46</v>
      </c>
      <c r="E15" s="395"/>
      <c r="F15" s="395"/>
      <c r="G15" s="395"/>
      <c r="H15" s="32">
        <f t="shared" si="1"/>
      </c>
      <c r="K15" s="21" t="s">
        <v>46</v>
      </c>
      <c r="L15" s="395"/>
      <c r="M15" s="395"/>
      <c r="N15" s="395"/>
      <c r="O15" s="32">
        <f t="shared" si="2"/>
      </c>
    </row>
    <row r="16" spans="4:15" s="16" customFormat="1" ht="20.25" customHeight="1">
      <c r="D16" s="21" t="s">
        <v>47</v>
      </c>
      <c r="E16" s="395"/>
      <c r="F16" s="395"/>
      <c r="G16" s="395"/>
      <c r="H16" s="32">
        <f t="shared" si="1"/>
      </c>
      <c r="K16" s="21" t="s">
        <v>47</v>
      </c>
      <c r="L16" s="395"/>
      <c r="M16" s="395"/>
      <c r="N16" s="395"/>
      <c r="O16" s="32">
        <f t="shared" si="2"/>
      </c>
    </row>
    <row r="17" spans="4:15" s="16" customFormat="1" ht="20.25" customHeight="1" thickBot="1">
      <c r="D17" s="22" t="s">
        <v>48</v>
      </c>
      <c r="E17" s="404"/>
      <c r="F17" s="404"/>
      <c r="G17" s="404"/>
      <c r="H17" s="33">
        <f t="shared" si="1"/>
      </c>
      <c r="K17" s="22" t="s">
        <v>48</v>
      </c>
      <c r="L17" s="404"/>
      <c r="M17" s="404"/>
      <c r="N17" s="404"/>
      <c r="O17" s="33">
        <f t="shared" si="2"/>
      </c>
    </row>
    <row r="18" spans="4:15" s="16" customFormat="1" ht="20.25" customHeight="1" thickBot="1" thickTop="1">
      <c r="D18" s="406" t="s">
        <v>59</v>
      </c>
      <c r="E18" s="407"/>
      <c r="F18" s="407"/>
      <c r="G18" s="408"/>
      <c r="H18" s="34">
        <f>ROUNDDOWN(SUM(H10:H17)/8,0)</f>
        <v>0</v>
      </c>
      <c r="K18" s="406" t="s">
        <v>59</v>
      </c>
      <c r="L18" s="407"/>
      <c r="M18" s="407"/>
      <c r="N18" s="408"/>
      <c r="O18" s="34">
        <f>ROUNDDOWN(SUM(O10:O17)/8,0)</f>
        <v>0</v>
      </c>
    </row>
    <row r="19" spans="4:15" s="16" customFormat="1" ht="20.25" customHeight="1" thickBot="1" thickTop="1">
      <c r="D19" s="23" t="s">
        <v>56</v>
      </c>
      <c r="E19" s="405"/>
      <c r="F19" s="405"/>
      <c r="G19" s="405"/>
      <c r="H19" s="35">
        <f>IF(ISNA(VLOOKUP(E19,選手一覧,2,FALSE)),"",VLOOKUP(E19,選手一覧,2,FALSE))</f>
      </c>
      <c r="K19" s="23" t="s">
        <v>56</v>
      </c>
      <c r="L19" s="405"/>
      <c r="M19" s="405"/>
      <c r="N19" s="405"/>
      <c r="O19" s="35">
        <f>IF(ISNA(VLOOKUP(L19,選手一覧,2,FALSE)),"",VLOOKUP(L19,選手一覧,2,FALSE))</f>
      </c>
    </row>
    <row r="20" ht="24" customHeight="1"/>
    <row r="21" ht="24" customHeight="1" thickBot="1"/>
    <row r="22" spans="4:19" ht="18" thickBot="1">
      <c r="D22" s="413" t="s">
        <v>51</v>
      </c>
      <c r="E22" s="413"/>
      <c r="F22" s="414"/>
      <c r="G22" s="415"/>
      <c r="H22" s="415"/>
      <c r="K22" s="413" t="s">
        <v>51</v>
      </c>
      <c r="L22" s="413"/>
      <c r="M22" s="414"/>
      <c r="N22" s="415"/>
      <c r="O22" s="415"/>
      <c r="R22" s="16">
        <f>F22</f>
        <v>0</v>
      </c>
      <c r="S22" s="16">
        <f>IF(H24="○",F22,"")</f>
      </c>
    </row>
    <row r="23" spans="4:19" ht="18" thickBot="1">
      <c r="D23" s="27" t="s">
        <v>52</v>
      </c>
      <c r="E23" s="26"/>
      <c r="F23" s="412"/>
      <c r="G23" s="412"/>
      <c r="H23" s="412"/>
      <c r="K23" s="27" t="s">
        <v>52</v>
      </c>
      <c r="L23" s="26"/>
      <c r="M23" s="412"/>
      <c r="N23" s="412"/>
      <c r="O23" s="412"/>
      <c r="R23" s="16">
        <f>M22</f>
        <v>0</v>
      </c>
      <c r="S23" s="16">
        <f>IF(O24="○",M22,"")</f>
      </c>
    </row>
    <row r="24" spans="4:15" ht="18" thickBot="1">
      <c r="D24" s="28" t="s">
        <v>54</v>
      </c>
      <c r="E24" s="28"/>
      <c r="F24" s="36">
        <f>IF(ISNA(VLOOKUP(H35,カテゴリー,3)),"",VLOOKUP(H35,カテゴリー,3))</f>
      </c>
      <c r="G24" s="29" t="s">
        <v>94</v>
      </c>
      <c r="H24" s="74"/>
      <c r="K24" s="28" t="s">
        <v>54</v>
      </c>
      <c r="L24" s="28"/>
      <c r="M24" s="36">
        <f>IF(ISNA(VLOOKUP(O35,カテゴリー,3)),"",VLOOKUP(O35,カテゴリー,3))</f>
      </c>
      <c r="N24" s="29" t="s">
        <v>94</v>
      </c>
      <c r="O24" s="74"/>
    </row>
    <row r="25" spans="4:15" ht="18" thickBot="1">
      <c r="D25" s="16"/>
      <c r="E25" s="16"/>
      <c r="F25" s="16"/>
      <c r="G25" s="16"/>
      <c r="H25" s="16"/>
      <c r="K25" s="16"/>
      <c r="L25" s="16"/>
      <c r="M25" s="16"/>
      <c r="N25" s="16"/>
      <c r="O25" s="16"/>
    </row>
    <row r="26" spans="4:15" ht="17.25">
      <c r="D26" s="19" t="s">
        <v>55</v>
      </c>
      <c r="E26" s="396" t="s">
        <v>57</v>
      </c>
      <c r="F26" s="397"/>
      <c r="G26" s="397"/>
      <c r="H26" s="25" t="s">
        <v>53</v>
      </c>
      <c r="K26" s="19" t="s">
        <v>55</v>
      </c>
      <c r="L26" s="396" t="s">
        <v>57</v>
      </c>
      <c r="M26" s="397"/>
      <c r="N26" s="397"/>
      <c r="O26" s="25" t="s">
        <v>53</v>
      </c>
    </row>
    <row r="27" spans="4:15" ht="17.25">
      <c r="D27" s="20" t="s">
        <v>41</v>
      </c>
      <c r="E27" s="395"/>
      <c r="F27" s="395"/>
      <c r="G27" s="395"/>
      <c r="H27" s="32">
        <f aca="true" t="shared" si="3" ref="H27:H34">IF(ISNA(VLOOKUP(E27,選手一覧,2,FALSE)),"",VLOOKUP(E27,選手一覧,2,FALSE))</f>
      </c>
      <c r="K27" s="20" t="s">
        <v>41</v>
      </c>
      <c r="L27" s="395"/>
      <c r="M27" s="395"/>
      <c r="N27" s="395"/>
      <c r="O27" s="32">
        <f aca="true" t="shared" si="4" ref="O27:O34">IF(ISNA(VLOOKUP(L27,選手一覧,2,FALSE)),"",VLOOKUP(L27,選手一覧,2,FALSE))</f>
      </c>
    </row>
    <row r="28" spans="4:15" ht="17.25">
      <c r="D28" s="21" t="s">
        <v>42</v>
      </c>
      <c r="E28" s="395"/>
      <c r="F28" s="395"/>
      <c r="G28" s="395"/>
      <c r="H28" s="32">
        <f t="shared" si="3"/>
      </c>
      <c r="K28" s="21" t="s">
        <v>42</v>
      </c>
      <c r="L28" s="395"/>
      <c r="M28" s="395"/>
      <c r="N28" s="395"/>
      <c r="O28" s="32">
        <f t="shared" si="4"/>
      </c>
    </row>
    <row r="29" spans="4:15" ht="17.25">
      <c r="D29" s="21" t="s">
        <v>43</v>
      </c>
      <c r="E29" s="395"/>
      <c r="F29" s="395"/>
      <c r="G29" s="395"/>
      <c r="H29" s="32">
        <f t="shared" si="3"/>
      </c>
      <c r="K29" s="21" t="s">
        <v>43</v>
      </c>
      <c r="L29" s="395"/>
      <c r="M29" s="395"/>
      <c r="N29" s="395"/>
      <c r="O29" s="32">
        <f t="shared" si="4"/>
      </c>
    </row>
    <row r="30" spans="4:15" ht="17.25">
      <c r="D30" s="21" t="s">
        <v>44</v>
      </c>
      <c r="E30" s="395"/>
      <c r="F30" s="395"/>
      <c r="G30" s="395"/>
      <c r="H30" s="32">
        <f t="shared" si="3"/>
      </c>
      <c r="K30" s="21" t="s">
        <v>44</v>
      </c>
      <c r="L30" s="395"/>
      <c r="M30" s="395"/>
      <c r="N30" s="395"/>
      <c r="O30" s="32">
        <f t="shared" si="4"/>
      </c>
    </row>
    <row r="31" spans="4:15" ht="17.25">
      <c r="D31" s="21" t="s">
        <v>45</v>
      </c>
      <c r="E31" s="395"/>
      <c r="F31" s="395"/>
      <c r="G31" s="395"/>
      <c r="H31" s="32">
        <f t="shared" si="3"/>
      </c>
      <c r="K31" s="21" t="s">
        <v>45</v>
      </c>
      <c r="L31" s="395"/>
      <c r="M31" s="395"/>
      <c r="N31" s="395"/>
      <c r="O31" s="32">
        <f t="shared" si="4"/>
      </c>
    </row>
    <row r="32" spans="4:15" ht="17.25">
      <c r="D32" s="21" t="s">
        <v>46</v>
      </c>
      <c r="E32" s="395"/>
      <c r="F32" s="395"/>
      <c r="G32" s="395"/>
      <c r="H32" s="32">
        <f t="shared" si="3"/>
      </c>
      <c r="K32" s="21" t="s">
        <v>46</v>
      </c>
      <c r="L32" s="395"/>
      <c r="M32" s="395"/>
      <c r="N32" s="395"/>
      <c r="O32" s="32">
        <f t="shared" si="4"/>
      </c>
    </row>
    <row r="33" spans="4:15" ht="17.25">
      <c r="D33" s="21" t="s">
        <v>47</v>
      </c>
      <c r="E33" s="395"/>
      <c r="F33" s="395"/>
      <c r="G33" s="395"/>
      <c r="H33" s="32">
        <f t="shared" si="3"/>
      </c>
      <c r="K33" s="21" t="s">
        <v>47</v>
      </c>
      <c r="L33" s="395"/>
      <c r="M33" s="395"/>
      <c r="N33" s="395"/>
      <c r="O33" s="32">
        <f t="shared" si="4"/>
      </c>
    </row>
    <row r="34" spans="4:15" ht="18" thickBot="1">
      <c r="D34" s="22" t="s">
        <v>48</v>
      </c>
      <c r="E34" s="404"/>
      <c r="F34" s="404"/>
      <c r="G34" s="404"/>
      <c r="H34" s="33">
        <f t="shared" si="3"/>
      </c>
      <c r="K34" s="22" t="s">
        <v>48</v>
      </c>
      <c r="L34" s="404"/>
      <c r="M34" s="404"/>
      <c r="N34" s="404"/>
      <c r="O34" s="33">
        <f t="shared" si="4"/>
      </c>
    </row>
    <row r="35" spans="4:15" ht="18.75" thickBot="1" thickTop="1">
      <c r="D35" s="406" t="s">
        <v>59</v>
      </c>
      <c r="E35" s="407"/>
      <c r="F35" s="407"/>
      <c r="G35" s="408"/>
      <c r="H35" s="34">
        <f>ROUNDDOWN(SUM(H27:H34)/8,0)</f>
        <v>0</v>
      </c>
      <c r="K35" s="406" t="s">
        <v>59</v>
      </c>
      <c r="L35" s="407"/>
      <c r="M35" s="407"/>
      <c r="N35" s="408"/>
      <c r="O35" s="34">
        <f>ROUNDDOWN(SUM(O27:O34)/8,0)</f>
        <v>0</v>
      </c>
    </row>
    <row r="36" spans="4:15" ht="18.75" thickBot="1" thickTop="1">
      <c r="D36" s="23" t="s">
        <v>56</v>
      </c>
      <c r="E36" s="405"/>
      <c r="F36" s="405"/>
      <c r="G36" s="405"/>
      <c r="H36" s="35">
        <f>IF(ISNA(VLOOKUP(E36,選手一覧,2,FALSE)),"",VLOOKUP(E36,選手一覧,2,FALSE))</f>
      </c>
      <c r="K36" s="23" t="s">
        <v>56</v>
      </c>
      <c r="L36" s="405"/>
      <c r="M36" s="405"/>
      <c r="N36" s="405"/>
      <c r="O36" s="35">
        <f>IF(ISNA(VLOOKUP(L36,選手一覧,2,FALSE)),"",VLOOKUP(L36,選手一覧,2,FALSE))</f>
      </c>
    </row>
    <row r="38" ht="14.25" thickBot="1"/>
    <row r="39" spans="4:19" ht="18" thickBot="1">
      <c r="D39" s="413" t="s">
        <v>51</v>
      </c>
      <c r="E39" s="413"/>
      <c r="F39" s="414"/>
      <c r="G39" s="415"/>
      <c r="H39" s="415"/>
      <c r="I39" s="16"/>
      <c r="J39" s="16"/>
      <c r="K39" s="413" t="s">
        <v>51</v>
      </c>
      <c r="L39" s="413"/>
      <c r="M39" s="414"/>
      <c r="N39" s="415"/>
      <c r="O39" s="415"/>
      <c r="R39" s="16">
        <f>F39</f>
        <v>0</v>
      </c>
      <c r="S39" s="16">
        <f>IF(H41="○",F39,"")</f>
      </c>
    </row>
    <row r="40" spans="4:19" ht="18" thickBot="1">
      <c r="D40" s="27" t="s">
        <v>52</v>
      </c>
      <c r="E40" s="26"/>
      <c r="F40" s="412"/>
      <c r="G40" s="412"/>
      <c r="H40" s="412"/>
      <c r="I40" s="16"/>
      <c r="J40" s="16"/>
      <c r="K40" s="27" t="s">
        <v>52</v>
      </c>
      <c r="L40" s="26"/>
      <c r="M40" s="412"/>
      <c r="N40" s="412"/>
      <c r="O40" s="412"/>
      <c r="R40" s="16">
        <f>M39</f>
        <v>0</v>
      </c>
      <c r="S40" s="16">
        <f>IF(O41="○",M39,"")</f>
      </c>
    </row>
    <row r="41" spans="4:15" ht="18" thickBot="1">
      <c r="D41" s="28" t="s">
        <v>54</v>
      </c>
      <c r="E41" s="28"/>
      <c r="F41" s="36">
        <f>IF(ISNA(VLOOKUP(H52,カテゴリー,3)),"",VLOOKUP(H52,カテゴリー,3))</f>
      </c>
      <c r="G41" s="29" t="s">
        <v>94</v>
      </c>
      <c r="H41" s="74"/>
      <c r="I41" s="16"/>
      <c r="J41" s="16"/>
      <c r="K41" s="28" t="s">
        <v>54</v>
      </c>
      <c r="L41" s="28"/>
      <c r="M41" s="36">
        <f>IF(ISNA(VLOOKUP(O52,カテゴリー,3)),"",VLOOKUP(O52,カテゴリー,3))</f>
      </c>
      <c r="N41" s="29" t="s">
        <v>94</v>
      </c>
      <c r="O41" s="74"/>
    </row>
    <row r="42" spans="4:15" ht="18" thickBot="1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4:15" ht="17.25">
      <c r="D43" s="19" t="s">
        <v>55</v>
      </c>
      <c r="E43" s="396" t="s">
        <v>57</v>
      </c>
      <c r="F43" s="397"/>
      <c r="G43" s="397"/>
      <c r="H43" s="25" t="s">
        <v>53</v>
      </c>
      <c r="I43" s="16"/>
      <c r="J43" s="16"/>
      <c r="K43" s="19" t="s">
        <v>55</v>
      </c>
      <c r="L43" s="396" t="s">
        <v>57</v>
      </c>
      <c r="M43" s="397"/>
      <c r="N43" s="397"/>
      <c r="O43" s="25" t="s">
        <v>53</v>
      </c>
    </row>
    <row r="44" spans="4:15" ht="17.25">
      <c r="D44" s="20" t="s">
        <v>41</v>
      </c>
      <c r="E44" s="395"/>
      <c r="F44" s="395"/>
      <c r="G44" s="395"/>
      <c r="H44" s="32">
        <f aca="true" t="shared" si="5" ref="H44:H51">IF(ISNA(VLOOKUP(E44,選手一覧,2,FALSE)),"",VLOOKUP(E44,選手一覧,2,FALSE))</f>
      </c>
      <c r="I44" s="16"/>
      <c r="J44" s="16"/>
      <c r="K44" s="20" t="s">
        <v>41</v>
      </c>
      <c r="L44" s="395"/>
      <c r="M44" s="395"/>
      <c r="N44" s="395"/>
      <c r="O44" s="32">
        <f aca="true" t="shared" si="6" ref="O44:O51">IF(ISNA(VLOOKUP(L44,選手一覧,2,FALSE)),"",VLOOKUP(L44,選手一覧,2,FALSE))</f>
      </c>
    </row>
    <row r="45" spans="4:15" ht="17.25">
      <c r="D45" s="21" t="s">
        <v>42</v>
      </c>
      <c r="E45" s="395"/>
      <c r="F45" s="395"/>
      <c r="G45" s="395"/>
      <c r="H45" s="32">
        <f t="shared" si="5"/>
      </c>
      <c r="I45" s="16"/>
      <c r="J45" s="16"/>
      <c r="K45" s="21" t="s">
        <v>42</v>
      </c>
      <c r="L45" s="395"/>
      <c r="M45" s="395"/>
      <c r="N45" s="395"/>
      <c r="O45" s="32">
        <f t="shared" si="6"/>
      </c>
    </row>
    <row r="46" spans="4:15" ht="17.25">
      <c r="D46" s="21" t="s">
        <v>43</v>
      </c>
      <c r="E46" s="395"/>
      <c r="F46" s="395"/>
      <c r="G46" s="395"/>
      <c r="H46" s="32">
        <f t="shared" si="5"/>
      </c>
      <c r="I46" s="16"/>
      <c r="J46" s="16"/>
      <c r="K46" s="21" t="s">
        <v>43</v>
      </c>
      <c r="L46" s="395"/>
      <c r="M46" s="395"/>
      <c r="N46" s="395"/>
      <c r="O46" s="32">
        <f t="shared" si="6"/>
      </c>
    </row>
    <row r="47" spans="4:15" ht="17.25">
      <c r="D47" s="21" t="s">
        <v>44</v>
      </c>
      <c r="E47" s="395"/>
      <c r="F47" s="395"/>
      <c r="G47" s="395"/>
      <c r="H47" s="32">
        <f t="shared" si="5"/>
      </c>
      <c r="I47" s="16"/>
      <c r="J47" s="16"/>
      <c r="K47" s="21" t="s">
        <v>44</v>
      </c>
      <c r="L47" s="395"/>
      <c r="M47" s="395"/>
      <c r="N47" s="395"/>
      <c r="O47" s="32">
        <f t="shared" si="6"/>
      </c>
    </row>
    <row r="48" spans="4:15" ht="17.25">
      <c r="D48" s="21" t="s">
        <v>45</v>
      </c>
      <c r="E48" s="395"/>
      <c r="F48" s="395"/>
      <c r="G48" s="395"/>
      <c r="H48" s="32">
        <f t="shared" si="5"/>
      </c>
      <c r="I48" s="16"/>
      <c r="J48" s="16"/>
      <c r="K48" s="21" t="s">
        <v>45</v>
      </c>
      <c r="L48" s="395"/>
      <c r="M48" s="395"/>
      <c r="N48" s="395"/>
      <c r="O48" s="32">
        <f t="shared" si="6"/>
      </c>
    </row>
    <row r="49" spans="4:15" ht="17.25">
      <c r="D49" s="21" t="s">
        <v>46</v>
      </c>
      <c r="E49" s="395"/>
      <c r="F49" s="395"/>
      <c r="G49" s="395"/>
      <c r="H49" s="32">
        <f t="shared" si="5"/>
      </c>
      <c r="I49" s="16"/>
      <c r="J49" s="16"/>
      <c r="K49" s="21" t="s">
        <v>46</v>
      </c>
      <c r="L49" s="395"/>
      <c r="M49" s="395"/>
      <c r="N49" s="395"/>
      <c r="O49" s="32">
        <f t="shared" si="6"/>
      </c>
    </row>
    <row r="50" spans="4:15" ht="17.25">
      <c r="D50" s="21" t="s">
        <v>47</v>
      </c>
      <c r="E50" s="395"/>
      <c r="F50" s="395"/>
      <c r="G50" s="395"/>
      <c r="H50" s="32">
        <f t="shared" si="5"/>
      </c>
      <c r="I50" s="16"/>
      <c r="J50" s="16"/>
      <c r="K50" s="21" t="s">
        <v>47</v>
      </c>
      <c r="L50" s="395"/>
      <c r="M50" s="395"/>
      <c r="N50" s="395"/>
      <c r="O50" s="32">
        <f t="shared" si="6"/>
      </c>
    </row>
    <row r="51" spans="4:15" ht="18" thickBot="1">
      <c r="D51" s="22" t="s">
        <v>48</v>
      </c>
      <c r="E51" s="404"/>
      <c r="F51" s="404"/>
      <c r="G51" s="404"/>
      <c r="H51" s="33">
        <f t="shared" si="5"/>
      </c>
      <c r="I51" s="16"/>
      <c r="J51" s="16"/>
      <c r="K51" s="22" t="s">
        <v>48</v>
      </c>
      <c r="L51" s="404"/>
      <c r="M51" s="404"/>
      <c r="N51" s="404"/>
      <c r="O51" s="33">
        <f t="shared" si="6"/>
      </c>
    </row>
    <row r="52" spans="4:15" ht="18.75" thickBot="1" thickTop="1">
      <c r="D52" s="406" t="s">
        <v>59</v>
      </c>
      <c r="E52" s="407"/>
      <c r="F52" s="407"/>
      <c r="G52" s="408"/>
      <c r="H52" s="34">
        <f>ROUNDDOWN(SUM(H44:H51)/8,0)</f>
        <v>0</v>
      </c>
      <c r="I52" s="16"/>
      <c r="J52" s="16"/>
      <c r="K52" s="406" t="s">
        <v>59</v>
      </c>
      <c r="L52" s="407"/>
      <c r="M52" s="407"/>
      <c r="N52" s="408"/>
      <c r="O52" s="34">
        <f>ROUNDDOWN(SUM(O44:O51)/8,0)</f>
        <v>0</v>
      </c>
    </row>
    <row r="53" spans="4:15" ht="18.75" thickBot="1" thickTop="1">
      <c r="D53" s="23" t="s">
        <v>56</v>
      </c>
      <c r="E53" s="405"/>
      <c r="F53" s="405"/>
      <c r="G53" s="405"/>
      <c r="H53" s="35">
        <f>IF(ISNA(VLOOKUP(E53,選手一覧,2,FALSE)),"",VLOOKUP(E53,選手一覧,2,FALSE))</f>
      </c>
      <c r="I53" s="16"/>
      <c r="J53" s="16"/>
      <c r="K53" s="23" t="s">
        <v>56</v>
      </c>
      <c r="L53" s="405"/>
      <c r="M53" s="405"/>
      <c r="N53" s="405"/>
      <c r="O53" s="35">
        <f>IF(ISNA(VLOOKUP(L53,選手一覧,2,FALSE)),"",VLOOKUP(L53,選手一覧,2,FALSE))</f>
      </c>
    </row>
    <row r="54" ht="24" customHeight="1"/>
    <row r="55" ht="24" customHeight="1" thickBot="1"/>
    <row r="56" spans="4:19" ht="18" thickBot="1">
      <c r="D56" s="413" t="s">
        <v>51</v>
      </c>
      <c r="E56" s="413"/>
      <c r="F56" s="414"/>
      <c r="G56" s="415"/>
      <c r="H56" s="415"/>
      <c r="K56" s="413" t="s">
        <v>51</v>
      </c>
      <c r="L56" s="413"/>
      <c r="M56" s="414"/>
      <c r="N56" s="415"/>
      <c r="O56" s="415"/>
      <c r="R56" s="16">
        <f>F56</f>
        <v>0</v>
      </c>
      <c r="S56" s="16">
        <f>IF(H58="○",F56,"")</f>
      </c>
    </row>
    <row r="57" spans="4:19" ht="18" thickBot="1">
      <c r="D57" s="27" t="s">
        <v>52</v>
      </c>
      <c r="E57" s="26"/>
      <c r="F57" s="412"/>
      <c r="G57" s="412"/>
      <c r="H57" s="412"/>
      <c r="K57" s="27" t="s">
        <v>52</v>
      </c>
      <c r="L57" s="26"/>
      <c r="M57" s="412"/>
      <c r="N57" s="412"/>
      <c r="O57" s="412"/>
      <c r="R57" s="16">
        <f>M56</f>
        <v>0</v>
      </c>
      <c r="S57" s="16">
        <f>IF(O58="○",M56,"")</f>
      </c>
    </row>
    <row r="58" spans="4:15" ht="18" thickBot="1">
      <c r="D58" s="28" t="s">
        <v>54</v>
      </c>
      <c r="E58" s="28"/>
      <c r="F58" s="36">
        <f>IF(ISNA(VLOOKUP(H69,カテゴリー,3)),"",VLOOKUP(H69,カテゴリー,3))</f>
      </c>
      <c r="G58" s="29" t="s">
        <v>94</v>
      </c>
      <c r="H58" s="74"/>
      <c r="K58" s="28" t="s">
        <v>54</v>
      </c>
      <c r="L58" s="28"/>
      <c r="M58" s="36">
        <f>IF(ISNA(VLOOKUP(O69,カテゴリー,3)),"",VLOOKUP(O69,カテゴリー,3))</f>
      </c>
      <c r="N58" s="29" t="s">
        <v>94</v>
      </c>
      <c r="O58" s="74"/>
    </row>
    <row r="59" spans="4:15" ht="18" thickBot="1">
      <c r="D59" s="16"/>
      <c r="E59" s="16"/>
      <c r="F59" s="16"/>
      <c r="G59" s="16"/>
      <c r="H59" s="16"/>
      <c r="K59" s="16"/>
      <c r="L59" s="16"/>
      <c r="M59" s="16"/>
      <c r="N59" s="16"/>
      <c r="O59" s="16"/>
    </row>
    <row r="60" spans="4:15" ht="17.25">
      <c r="D60" s="19" t="s">
        <v>55</v>
      </c>
      <c r="E60" s="396" t="s">
        <v>57</v>
      </c>
      <c r="F60" s="397"/>
      <c r="G60" s="397"/>
      <c r="H60" s="25" t="s">
        <v>53</v>
      </c>
      <c r="K60" s="19" t="s">
        <v>55</v>
      </c>
      <c r="L60" s="396" t="s">
        <v>57</v>
      </c>
      <c r="M60" s="397"/>
      <c r="N60" s="397"/>
      <c r="O60" s="25" t="s">
        <v>53</v>
      </c>
    </row>
    <row r="61" spans="4:15" ht="17.25">
      <c r="D61" s="20" t="s">
        <v>41</v>
      </c>
      <c r="E61" s="395"/>
      <c r="F61" s="395"/>
      <c r="G61" s="395"/>
      <c r="H61" s="32">
        <f aca="true" t="shared" si="7" ref="H61:H68">IF(ISNA(VLOOKUP(E61,選手一覧,2,FALSE)),"",VLOOKUP(E61,選手一覧,2,FALSE))</f>
      </c>
      <c r="K61" s="20" t="s">
        <v>41</v>
      </c>
      <c r="L61" s="395"/>
      <c r="M61" s="395"/>
      <c r="N61" s="395"/>
      <c r="O61" s="32">
        <f aca="true" t="shared" si="8" ref="O61:O68">IF(ISNA(VLOOKUP(L61,選手一覧,2,FALSE)),"",VLOOKUP(L61,選手一覧,2,FALSE))</f>
      </c>
    </row>
    <row r="62" spans="4:15" ht="17.25">
      <c r="D62" s="21" t="s">
        <v>42</v>
      </c>
      <c r="E62" s="395"/>
      <c r="F62" s="395"/>
      <c r="G62" s="395"/>
      <c r="H62" s="32">
        <f t="shared" si="7"/>
      </c>
      <c r="K62" s="21" t="s">
        <v>42</v>
      </c>
      <c r="L62" s="395"/>
      <c r="M62" s="395"/>
      <c r="N62" s="395"/>
      <c r="O62" s="32">
        <f t="shared" si="8"/>
      </c>
    </row>
    <row r="63" spans="4:15" ht="17.25">
      <c r="D63" s="21" t="s">
        <v>43</v>
      </c>
      <c r="E63" s="395"/>
      <c r="F63" s="395"/>
      <c r="G63" s="395"/>
      <c r="H63" s="32">
        <f t="shared" si="7"/>
      </c>
      <c r="K63" s="21" t="s">
        <v>43</v>
      </c>
      <c r="L63" s="395"/>
      <c r="M63" s="395"/>
      <c r="N63" s="395"/>
      <c r="O63" s="32">
        <f t="shared" si="8"/>
      </c>
    </row>
    <row r="64" spans="4:15" ht="17.25">
      <c r="D64" s="21" t="s">
        <v>44</v>
      </c>
      <c r="E64" s="395"/>
      <c r="F64" s="395"/>
      <c r="G64" s="395"/>
      <c r="H64" s="32">
        <f t="shared" si="7"/>
      </c>
      <c r="K64" s="21" t="s">
        <v>44</v>
      </c>
      <c r="L64" s="395"/>
      <c r="M64" s="395"/>
      <c r="N64" s="395"/>
      <c r="O64" s="32">
        <f t="shared" si="8"/>
      </c>
    </row>
    <row r="65" spans="4:15" ht="17.25">
      <c r="D65" s="21" t="s">
        <v>45</v>
      </c>
      <c r="E65" s="395"/>
      <c r="F65" s="395"/>
      <c r="G65" s="395"/>
      <c r="H65" s="32">
        <f t="shared" si="7"/>
      </c>
      <c r="K65" s="21" t="s">
        <v>45</v>
      </c>
      <c r="L65" s="395"/>
      <c r="M65" s="395"/>
      <c r="N65" s="395"/>
      <c r="O65" s="32">
        <f t="shared" si="8"/>
      </c>
    </row>
    <row r="66" spans="4:15" ht="17.25">
      <c r="D66" s="21" t="s">
        <v>46</v>
      </c>
      <c r="E66" s="395"/>
      <c r="F66" s="395"/>
      <c r="G66" s="395"/>
      <c r="H66" s="32">
        <f t="shared" si="7"/>
      </c>
      <c r="K66" s="21" t="s">
        <v>46</v>
      </c>
      <c r="L66" s="395"/>
      <c r="M66" s="395"/>
      <c r="N66" s="395"/>
      <c r="O66" s="32">
        <f t="shared" si="8"/>
      </c>
    </row>
    <row r="67" spans="4:15" ht="17.25">
      <c r="D67" s="21" t="s">
        <v>47</v>
      </c>
      <c r="E67" s="395"/>
      <c r="F67" s="395"/>
      <c r="G67" s="395"/>
      <c r="H67" s="32">
        <f t="shared" si="7"/>
      </c>
      <c r="K67" s="21" t="s">
        <v>47</v>
      </c>
      <c r="L67" s="395"/>
      <c r="M67" s="395"/>
      <c r="N67" s="395"/>
      <c r="O67" s="32">
        <f t="shared" si="8"/>
      </c>
    </row>
    <row r="68" spans="4:15" ht="18" thickBot="1">
      <c r="D68" s="22" t="s">
        <v>48</v>
      </c>
      <c r="E68" s="404"/>
      <c r="F68" s="404"/>
      <c r="G68" s="404"/>
      <c r="H68" s="33">
        <f t="shared" si="7"/>
      </c>
      <c r="K68" s="22" t="s">
        <v>48</v>
      </c>
      <c r="L68" s="404"/>
      <c r="M68" s="404"/>
      <c r="N68" s="404"/>
      <c r="O68" s="33">
        <f t="shared" si="8"/>
      </c>
    </row>
    <row r="69" spans="4:15" ht="18.75" thickBot="1" thickTop="1">
      <c r="D69" s="406" t="s">
        <v>59</v>
      </c>
      <c r="E69" s="407"/>
      <c r="F69" s="407"/>
      <c r="G69" s="408"/>
      <c r="H69" s="34">
        <f>ROUNDDOWN(SUM(H61:H68)/8,0)</f>
        <v>0</v>
      </c>
      <c r="K69" s="406" t="s">
        <v>59</v>
      </c>
      <c r="L69" s="407"/>
      <c r="M69" s="407"/>
      <c r="N69" s="408"/>
      <c r="O69" s="34">
        <f>ROUNDDOWN(SUM(O61:O68)/8,0)</f>
        <v>0</v>
      </c>
    </row>
    <row r="70" spans="4:15" ht="18.75" thickBot="1" thickTop="1">
      <c r="D70" s="23" t="s">
        <v>56</v>
      </c>
      <c r="E70" s="405"/>
      <c r="F70" s="405"/>
      <c r="G70" s="405"/>
      <c r="H70" s="35">
        <f>IF(ISNA(VLOOKUP(E70,選手一覧,2,FALSE)),"",VLOOKUP(E70,選手一覧,2,FALSE))</f>
      </c>
      <c r="K70" s="23" t="s">
        <v>56</v>
      </c>
      <c r="L70" s="405"/>
      <c r="M70" s="405"/>
      <c r="N70" s="405"/>
      <c r="O70" s="35">
        <f>IF(ISNA(VLOOKUP(L70,選手一覧,2,FALSE)),"",VLOOKUP(L70,選手一覧,2,FALSE))</f>
      </c>
    </row>
  </sheetData>
  <sheetProtection sheet="1" selectLockedCells="1"/>
  <mergeCells count="115">
    <mergeCell ref="D5:E5"/>
    <mergeCell ref="F5:H5"/>
    <mergeCell ref="F6:H6"/>
    <mergeCell ref="E16:G16"/>
    <mergeCell ref="E10:G10"/>
    <mergeCell ref="E11:G11"/>
    <mergeCell ref="E12:G12"/>
    <mergeCell ref="K5:L5"/>
    <mergeCell ref="E13:G13"/>
    <mergeCell ref="E9:G9"/>
    <mergeCell ref="L10:N10"/>
    <mergeCell ref="L11:N11"/>
    <mergeCell ref="L12:N12"/>
    <mergeCell ref="L13:N13"/>
    <mergeCell ref="M5:O5"/>
    <mergeCell ref="M6:O6"/>
    <mergeCell ref="L9:N9"/>
    <mergeCell ref="E17:G17"/>
    <mergeCell ref="E19:G19"/>
    <mergeCell ref="D18:G18"/>
    <mergeCell ref="L14:N14"/>
    <mergeCell ref="E14:G14"/>
    <mergeCell ref="L15:N15"/>
    <mergeCell ref="L16:N16"/>
    <mergeCell ref="L17:N17"/>
    <mergeCell ref="K18:N18"/>
    <mergeCell ref="E15:G15"/>
    <mergeCell ref="L19:N19"/>
    <mergeCell ref="D22:E22"/>
    <mergeCell ref="F22:H22"/>
    <mergeCell ref="K22:L22"/>
    <mergeCell ref="M22:O22"/>
    <mergeCell ref="F23:H23"/>
    <mergeCell ref="E33:G33"/>
    <mergeCell ref="E34:G34"/>
    <mergeCell ref="L26:N26"/>
    <mergeCell ref="L27:N27"/>
    <mergeCell ref="L28:N28"/>
    <mergeCell ref="L29:N29"/>
    <mergeCell ref="L33:N33"/>
    <mergeCell ref="L34:N34"/>
    <mergeCell ref="E29:G29"/>
    <mergeCell ref="E30:G30"/>
    <mergeCell ref="M23:O23"/>
    <mergeCell ref="L31:N31"/>
    <mergeCell ref="L32:N32"/>
    <mergeCell ref="E32:G32"/>
    <mergeCell ref="E31:G31"/>
    <mergeCell ref="L30:N30"/>
    <mergeCell ref="E26:G26"/>
    <mergeCell ref="E27:G27"/>
    <mergeCell ref="E28:G28"/>
    <mergeCell ref="F40:H40"/>
    <mergeCell ref="M40:O40"/>
    <mergeCell ref="K35:N35"/>
    <mergeCell ref="L36:N36"/>
    <mergeCell ref="E36:G36"/>
    <mergeCell ref="D35:G35"/>
    <mergeCell ref="D39:E39"/>
    <mergeCell ref="F39:H39"/>
    <mergeCell ref="K39:L39"/>
    <mergeCell ref="M39:O39"/>
    <mergeCell ref="E45:G45"/>
    <mergeCell ref="L45:N45"/>
    <mergeCell ref="E46:G46"/>
    <mergeCell ref="L46:N46"/>
    <mergeCell ref="E43:G43"/>
    <mergeCell ref="L43:N43"/>
    <mergeCell ref="E44:G44"/>
    <mergeCell ref="L44:N44"/>
    <mergeCell ref="E47:G47"/>
    <mergeCell ref="L47:N47"/>
    <mergeCell ref="K52:N52"/>
    <mergeCell ref="E49:G49"/>
    <mergeCell ref="L49:N49"/>
    <mergeCell ref="E50:G50"/>
    <mergeCell ref="L50:N50"/>
    <mergeCell ref="E48:G48"/>
    <mergeCell ref="L48:N48"/>
    <mergeCell ref="F3:K3"/>
    <mergeCell ref="E53:G53"/>
    <mergeCell ref="L53:N53"/>
    <mergeCell ref="D56:E56"/>
    <mergeCell ref="F56:H56"/>
    <mergeCell ref="K56:L56"/>
    <mergeCell ref="M56:O56"/>
    <mergeCell ref="E51:G51"/>
    <mergeCell ref="L51:N51"/>
    <mergeCell ref="D52:G52"/>
    <mergeCell ref="E62:G62"/>
    <mergeCell ref="L62:N62"/>
    <mergeCell ref="F57:H57"/>
    <mergeCell ref="M57:O57"/>
    <mergeCell ref="E60:G60"/>
    <mergeCell ref="L60:N60"/>
    <mergeCell ref="E61:G61"/>
    <mergeCell ref="L61:N61"/>
    <mergeCell ref="E63:G63"/>
    <mergeCell ref="L63:N63"/>
    <mergeCell ref="E67:G67"/>
    <mergeCell ref="L67:N67"/>
    <mergeCell ref="E64:G64"/>
    <mergeCell ref="L64:N64"/>
    <mergeCell ref="E65:G65"/>
    <mergeCell ref="L65:N65"/>
    <mergeCell ref="E70:G70"/>
    <mergeCell ref="L70:N70"/>
    <mergeCell ref="D1:O1"/>
    <mergeCell ref="D3:E3"/>
    <mergeCell ref="E68:G68"/>
    <mergeCell ref="L68:N68"/>
    <mergeCell ref="D69:G69"/>
    <mergeCell ref="K69:N69"/>
    <mergeCell ref="E66:G66"/>
    <mergeCell ref="L66:N66"/>
  </mergeCells>
  <dataValidations count="4">
    <dataValidation type="list" allowBlank="1" showInputMessage="1" showErrorMessage="1" promptTitle="参加選手" prompt="漕手の氏名を選択してください" errorTitle="参加選手" error="参加者名簿に先に氏名を入力してください" sqref="L36:N36 L27:N34 E53:G53 E44:G51 L70:N70 L61:N68 L53:N53 L44:N51 E36:G36 E27:G34 L19:N19 E61:G68 E19:G19 E10:G17 E70:G70 L10:N17">
      <formula1>参加者名簿</formula1>
    </dataValidation>
    <dataValidation type="list" allowBlank="1" showInputMessage="1" showErrorMessage="1" sqref="L22:M22 E39:F39 L56:M56 L39:M39 E22:F22 L5:M5 E5:F5 E56:F56">
      <formula1>エイト</formula1>
    </dataValidation>
    <dataValidation type="list" allowBlank="1" showInputMessage="1" showErrorMessage="1" promptTitle="自艇参加の有無" prompt="自艇で参加する場合は「○」を選択してください。" sqref="H7 O41 H58 H24 O24 H41 O58">
      <formula1>$Q$5:$Q$6</formula1>
    </dataValidation>
    <dataValidation type="list" allowBlank="1" showInputMessage="1" showErrorMessage="1" promptTitle="自艇参加の可否" prompt="自艇で参加する場合は「○」を選択してください。" sqref="O7">
      <formula1>$Q$5:$Q$6</formula1>
    </dataValidation>
  </dataValidations>
  <printOptions/>
  <pageMargins left="0.75" right="0.75" top="0.52" bottom="1" header="0.512" footer="0.512"/>
  <pageSetup fitToHeight="3" horizontalDpi="300" verticalDpi="300" orientation="portrait" paperSize="9" scale="99" r:id="rId1"/>
  <headerFooter alignWithMargins="0">
    <oddFooter>&amp;C&amp;P&amp;R社団法人　日本ボート協会</oddFooter>
  </headerFooter>
  <rowBreaks count="1" manualBreakCount="1">
    <brk id="38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58"/>
  <sheetViews>
    <sheetView workbookViewId="0" topLeftCell="A1">
      <pane ySplit="2" topLeftCell="BM18" activePane="bottomLeft" state="frozen"/>
      <selection pane="topLeft" activeCell="B8" sqref="B8"/>
      <selection pane="bottomLeft" activeCell="B8" sqref="B8"/>
    </sheetView>
  </sheetViews>
  <sheetFormatPr defaultColWidth="9.00390625" defaultRowHeight="13.5"/>
  <cols>
    <col min="3" max="3" width="14.50390625" style="0" customWidth="1"/>
    <col min="4" max="4" width="4.25390625" style="0" customWidth="1"/>
    <col min="5" max="5" width="14.125" style="0" hidden="1" customWidth="1"/>
    <col min="6" max="7" width="0" style="0" hidden="1" customWidth="1"/>
    <col min="11" max="11" width="14.50390625" style="0" customWidth="1"/>
    <col min="13" max="18" width="0" style="0" hidden="1" customWidth="1"/>
  </cols>
  <sheetData>
    <row r="1" spans="1:9" ht="14.25" thickBot="1">
      <c r="A1" s="154" t="s">
        <v>221</v>
      </c>
      <c r="I1" s="154" t="s">
        <v>222</v>
      </c>
    </row>
    <row r="2" spans="1:11" ht="15" thickBot="1" thickTop="1">
      <c r="A2" s="175" t="s">
        <v>179</v>
      </c>
      <c r="B2" s="155" t="s">
        <v>180</v>
      </c>
      <c r="C2" s="156" t="s">
        <v>185</v>
      </c>
      <c r="D2" s="12"/>
      <c r="E2" s="12"/>
      <c r="I2" s="175" t="s">
        <v>179</v>
      </c>
      <c r="J2" s="155" t="s">
        <v>180</v>
      </c>
      <c r="K2" s="156" t="s">
        <v>185</v>
      </c>
    </row>
    <row r="3" spans="1:18" ht="13.5">
      <c r="A3" s="157">
        <v>0.3541666666666667</v>
      </c>
      <c r="B3" s="158" t="s">
        <v>175</v>
      </c>
      <c r="C3" s="159" t="s">
        <v>186</v>
      </c>
      <c r="D3" s="12"/>
      <c r="E3" s="12" t="str">
        <f aca="true" t="shared" si="0" ref="E3:E34">B3&amp;LEFT(C3,1)</f>
        <v>M2XA</v>
      </c>
      <c r="G3" s="154">
        <v>0.006944444444444444</v>
      </c>
      <c r="I3" s="157">
        <v>0.375</v>
      </c>
      <c r="J3" s="158" t="s">
        <v>182</v>
      </c>
      <c r="K3" s="159" t="s">
        <v>187</v>
      </c>
      <c r="M3" s="12" t="str">
        <f aca="true" t="shared" si="1" ref="M3:M20">J3&amp;LEFT(K3,1)</f>
        <v>Mix4XA</v>
      </c>
      <c r="O3" s="154">
        <v>0.006944444444444444</v>
      </c>
      <c r="R3" t="s">
        <v>188</v>
      </c>
    </row>
    <row r="4" spans="1:18" ht="13.5">
      <c r="A4" s="160">
        <f aca="true" t="shared" si="2" ref="A4:A28">A3+G3</f>
        <v>0.3611111111111111</v>
      </c>
      <c r="B4" s="161" t="s">
        <v>175</v>
      </c>
      <c r="C4" s="162" t="s">
        <v>189</v>
      </c>
      <c r="D4" s="12"/>
      <c r="E4" s="12" t="str">
        <f t="shared" si="0"/>
        <v>M2XB</v>
      </c>
      <c r="G4" s="154">
        <f aca="true" t="shared" si="3" ref="G4:G28">G3</f>
        <v>0.006944444444444444</v>
      </c>
      <c r="I4" s="160">
        <f aca="true" t="shared" si="4" ref="I4:I28">I3+O4</f>
        <v>0.3819444444444444</v>
      </c>
      <c r="J4" s="161" t="s">
        <v>190</v>
      </c>
      <c r="K4" s="162" t="s">
        <v>191</v>
      </c>
      <c r="M4" s="12" t="str">
        <f t="shared" si="1"/>
        <v>Mix2XE</v>
      </c>
      <c r="O4" s="154">
        <f aca="true" t="shared" si="5" ref="O4:O12">O3</f>
        <v>0.006944444444444444</v>
      </c>
      <c r="R4" t="s">
        <v>192</v>
      </c>
    </row>
    <row r="5" spans="1:18" ht="13.5">
      <c r="A5" s="160">
        <f t="shared" si="2"/>
        <v>0.3680555555555555</v>
      </c>
      <c r="B5" s="161" t="s">
        <v>176</v>
      </c>
      <c r="C5" s="162" t="s">
        <v>193</v>
      </c>
      <c r="D5" s="12"/>
      <c r="E5" s="12" t="str">
        <f t="shared" si="0"/>
        <v>M1XF</v>
      </c>
      <c r="G5" s="154">
        <f t="shared" si="3"/>
        <v>0.006944444444444444</v>
      </c>
      <c r="I5" s="160">
        <f t="shared" si="4"/>
        <v>0.38888888888888884</v>
      </c>
      <c r="J5" s="161" t="s">
        <v>183</v>
      </c>
      <c r="K5" s="162" t="s">
        <v>177</v>
      </c>
      <c r="M5" s="12" t="str">
        <f t="shared" si="1"/>
        <v>Mix2XA</v>
      </c>
      <c r="O5" s="154">
        <f t="shared" si="5"/>
        <v>0.006944444444444444</v>
      </c>
      <c r="R5" t="s">
        <v>194</v>
      </c>
    </row>
    <row r="6" spans="1:18" ht="13.5">
      <c r="A6" s="160">
        <f t="shared" si="2"/>
        <v>0.37499999999999994</v>
      </c>
      <c r="B6" s="161" t="s">
        <v>188</v>
      </c>
      <c r="C6" s="162" t="s">
        <v>195</v>
      </c>
      <c r="D6" s="12"/>
      <c r="E6" s="12" t="str">
        <f t="shared" si="0"/>
        <v>M1XG</v>
      </c>
      <c r="G6" s="154">
        <f t="shared" si="3"/>
        <v>0.006944444444444444</v>
      </c>
      <c r="I6" s="160">
        <f t="shared" si="4"/>
        <v>0.39583333333333326</v>
      </c>
      <c r="J6" s="161" t="s">
        <v>196</v>
      </c>
      <c r="K6" s="162" t="s">
        <v>178</v>
      </c>
      <c r="M6" s="12" t="str">
        <f t="shared" si="1"/>
        <v>Mix8+E</v>
      </c>
      <c r="O6" s="154">
        <f t="shared" si="5"/>
        <v>0.006944444444444444</v>
      </c>
      <c r="R6" t="s">
        <v>197</v>
      </c>
    </row>
    <row r="7" spans="1:18" ht="13.5">
      <c r="A7" s="160">
        <f t="shared" si="2"/>
        <v>0.38194444444444436</v>
      </c>
      <c r="B7" s="161" t="s">
        <v>198</v>
      </c>
      <c r="C7" s="162" t="s">
        <v>187</v>
      </c>
      <c r="D7" s="12"/>
      <c r="E7" s="12" t="str">
        <f t="shared" si="0"/>
        <v>W4XA</v>
      </c>
      <c r="G7" s="154">
        <f t="shared" si="3"/>
        <v>0.006944444444444444</v>
      </c>
      <c r="I7" s="160">
        <f t="shared" si="4"/>
        <v>0.4027777777777777</v>
      </c>
      <c r="J7" s="161" t="s">
        <v>196</v>
      </c>
      <c r="K7" s="162" t="s">
        <v>177</v>
      </c>
      <c r="M7" s="12" t="str">
        <f t="shared" si="1"/>
        <v>Mix8+A</v>
      </c>
      <c r="O7" s="154">
        <f t="shared" si="5"/>
        <v>0.006944444444444444</v>
      </c>
      <c r="R7" t="s">
        <v>199</v>
      </c>
    </row>
    <row r="8" spans="1:18" ht="13.5">
      <c r="A8" s="160">
        <f t="shared" si="2"/>
        <v>0.3888888888888888</v>
      </c>
      <c r="B8" s="161" t="s">
        <v>192</v>
      </c>
      <c r="C8" s="162" t="s">
        <v>200</v>
      </c>
      <c r="D8" s="12"/>
      <c r="E8" s="12" t="str">
        <f t="shared" si="0"/>
        <v>M2XC</v>
      </c>
      <c r="G8" s="154">
        <f t="shared" si="3"/>
        <v>0.006944444444444444</v>
      </c>
      <c r="I8" s="160">
        <f t="shared" si="4"/>
        <v>0.4097222222222221</v>
      </c>
      <c r="J8" s="161" t="s">
        <v>182</v>
      </c>
      <c r="K8" s="162" t="s">
        <v>178</v>
      </c>
      <c r="M8" s="12" t="str">
        <f t="shared" si="1"/>
        <v>Mix4XE</v>
      </c>
      <c r="O8" s="154">
        <f t="shared" si="5"/>
        <v>0.006944444444444444</v>
      </c>
      <c r="R8" t="s">
        <v>201</v>
      </c>
    </row>
    <row r="9" spans="1:18" ht="13.5">
      <c r="A9" s="160">
        <f t="shared" si="2"/>
        <v>0.3958333333333332</v>
      </c>
      <c r="B9" s="161" t="s">
        <v>192</v>
      </c>
      <c r="C9" s="162" t="s">
        <v>202</v>
      </c>
      <c r="D9" s="12"/>
      <c r="E9" s="12" t="str">
        <f t="shared" si="0"/>
        <v>M2XD</v>
      </c>
      <c r="G9" s="154">
        <f t="shared" si="3"/>
        <v>0.006944444444444444</v>
      </c>
      <c r="I9" s="160">
        <f t="shared" si="4"/>
        <v>0.4166666666666665</v>
      </c>
      <c r="J9" s="161"/>
      <c r="K9" s="162"/>
      <c r="M9" s="12">
        <f t="shared" si="1"/>
      </c>
      <c r="O9" s="154">
        <f t="shared" si="5"/>
        <v>0.006944444444444444</v>
      </c>
      <c r="R9" t="s">
        <v>203</v>
      </c>
    </row>
    <row r="10" spans="1:18" ht="13.5">
      <c r="A10" s="160">
        <f t="shared" si="2"/>
        <v>0.4027777777777776</v>
      </c>
      <c r="B10" s="161" t="s">
        <v>188</v>
      </c>
      <c r="C10" s="162" t="s">
        <v>195</v>
      </c>
      <c r="D10" s="12"/>
      <c r="E10" s="12" t="str">
        <f t="shared" si="0"/>
        <v>M1XG</v>
      </c>
      <c r="G10" s="154">
        <f t="shared" si="3"/>
        <v>0.006944444444444444</v>
      </c>
      <c r="I10" s="160">
        <f t="shared" si="4"/>
        <v>0.42361111111111094</v>
      </c>
      <c r="J10" s="161"/>
      <c r="K10" s="162"/>
      <c r="M10" s="12">
        <f t="shared" si="1"/>
      </c>
      <c r="O10" s="154">
        <f t="shared" si="5"/>
        <v>0.006944444444444444</v>
      </c>
      <c r="R10" t="s">
        <v>198</v>
      </c>
    </row>
    <row r="11" spans="1:18" ht="13.5">
      <c r="A11" s="160">
        <f t="shared" si="2"/>
        <v>0.40972222222222204</v>
      </c>
      <c r="B11" s="161" t="s">
        <v>188</v>
      </c>
      <c r="C11" s="162" t="s">
        <v>204</v>
      </c>
      <c r="D11" s="12"/>
      <c r="E11" s="12" t="str">
        <f t="shared" si="0"/>
        <v>M1XH</v>
      </c>
      <c r="G11" s="154">
        <f t="shared" si="3"/>
        <v>0.006944444444444444</v>
      </c>
      <c r="I11" s="160">
        <f t="shared" si="4"/>
        <v>0.43055555555555536</v>
      </c>
      <c r="J11" s="161"/>
      <c r="K11" s="162"/>
      <c r="M11" s="12">
        <f t="shared" si="1"/>
      </c>
      <c r="O11" s="154">
        <f t="shared" si="5"/>
        <v>0.006944444444444444</v>
      </c>
      <c r="R11" t="s">
        <v>205</v>
      </c>
    </row>
    <row r="12" spans="1:18" ht="13.5">
      <c r="A12" s="160">
        <f t="shared" si="2"/>
        <v>0.41666666666666646</v>
      </c>
      <c r="B12" s="161" t="s">
        <v>198</v>
      </c>
      <c r="C12" s="162" t="s">
        <v>206</v>
      </c>
      <c r="D12" s="12"/>
      <c r="E12" s="12" t="str">
        <f t="shared" si="0"/>
        <v>W4XE</v>
      </c>
      <c r="G12" s="154">
        <f t="shared" si="3"/>
        <v>0.006944444444444444</v>
      </c>
      <c r="I12" s="160">
        <f t="shared" si="4"/>
        <v>0.4374999999999998</v>
      </c>
      <c r="J12" s="161"/>
      <c r="K12" s="162"/>
      <c r="M12" s="12">
        <f t="shared" si="1"/>
      </c>
      <c r="O12" s="154">
        <f t="shared" si="5"/>
        <v>0.006944444444444444</v>
      </c>
      <c r="R12" t="s">
        <v>190</v>
      </c>
    </row>
    <row r="13" spans="1:18" ht="13.5">
      <c r="A13" s="160">
        <f t="shared" si="2"/>
        <v>0.4236111111111109</v>
      </c>
      <c r="B13" s="161" t="s">
        <v>192</v>
      </c>
      <c r="C13" s="162" t="s">
        <v>207</v>
      </c>
      <c r="D13" s="12"/>
      <c r="E13" s="12" t="str">
        <f t="shared" si="0"/>
        <v>M2XE</v>
      </c>
      <c r="G13" s="154">
        <f t="shared" si="3"/>
        <v>0.006944444444444444</v>
      </c>
      <c r="I13" s="160">
        <f t="shared" si="4"/>
        <v>0.44791666666666646</v>
      </c>
      <c r="J13" s="161" t="s">
        <v>208</v>
      </c>
      <c r="K13" s="162" t="s">
        <v>209</v>
      </c>
      <c r="M13" s="12" t="str">
        <f t="shared" si="1"/>
        <v>MKFA</v>
      </c>
      <c r="O13" s="154">
        <v>0.010416666666666666</v>
      </c>
      <c r="R13" t="s">
        <v>210</v>
      </c>
    </row>
    <row r="14" spans="1:18" ht="13.5">
      <c r="A14" s="160">
        <f t="shared" si="2"/>
        <v>0.4305555555555553</v>
      </c>
      <c r="B14" s="161" t="s">
        <v>192</v>
      </c>
      <c r="C14" s="162" t="s">
        <v>207</v>
      </c>
      <c r="D14" s="12"/>
      <c r="E14" s="12" t="str">
        <f t="shared" si="0"/>
        <v>M2XE</v>
      </c>
      <c r="G14" s="154">
        <f t="shared" si="3"/>
        <v>0.006944444444444444</v>
      </c>
      <c r="I14" s="160">
        <f t="shared" si="4"/>
        <v>0.45833333333333315</v>
      </c>
      <c r="J14" s="161" t="s">
        <v>208</v>
      </c>
      <c r="K14" s="162" t="s">
        <v>200</v>
      </c>
      <c r="M14" s="12" t="str">
        <f t="shared" si="1"/>
        <v>MKFC</v>
      </c>
      <c r="O14" s="154">
        <f aca="true" t="shared" si="6" ref="O14:O28">O13</f>
        <v>0.010416666666666666</v>
      </c>
      <c r="R14" t="s">
        <v>196</v>
      </c>
    </row>
    <row r="15" spans="1:18" ht="13.5">
      <c r="A15" s="160">
        <f t="shared" si="2"/>
        <v>0.4374999999999997</v>
      </c>
      <c r="B15" s="161" t="s">
        <v>188</v>
      </c>
      <c r="C15" s="162" t="s">
        <v>186</v>
      </c>
      <c r="D15" s="12"/>
      <c r="E15" s="12" t="str">
        <f t="shared" si="0"/>
        <v>M1XA</v>
      </c>
      <c r="G15" s="154">
        <f t="shared" si="3"/>
        <v>0.006944444444444444</v>
      </c>
      <c r="I15" s="160">
        <f t="shared" si="4"/>
        <v>0.46874999999999983</v>
      </c>
      <c r="J15" s="161" t="s">
        <v>208</v>
      </c>
      <c r="K15" s="162" t="s">
        <v>202</v>
      </c>
      <c r="M15" s="12" t="str">
        <f t="shared" si="1"/>
        <v>MKFD</v>
      </c>
      <c r="O15" s="154">
        <f t="shared" si="6"/>
        <v>0.010416666666666666</v>
      </c>
      <c r="R15" t="s">
        <v>208</v>
      </c>
    </row>
    <row r="16" spans="1:18" ht="13.5">
      <c r="A16" s="160">
        <f t="shared" si="2"/>
        <v>0.44444444444444414</v>
      </c>
      <c r="B16" s="161" t="s">
        <v>188</v>
      </c>
      <c r="C16" s="162" t="s">
        <v>189</v>
      </c>
      <c r="D16" s="12"/>
      <c r="E16" s="12" t="str">
        <f t="shared" si="0"/>
        <v>M1XB</v>
      </c>
      <c r="G16" s="154">
        <f t="shared" si="3"/>
        <v>0.006944444444444444</v>
      </c>
      <c r="I16" s="160">
        <f t="shared" si="4"/>
        <v>0.4791666666666665</v>
      </c>
      <c r="J16" s="161" t="s">
        <v>208</v>
      </c>
      <c r="K16" s="162" t="s">
        <v>207</v>
      </c>
      <c r="M16" s="12" t="str">
        <f t="shared" si="1"/>
        <v>MKFE</v>
      </c>
      <c r="O16" s="154">
        <f t="shared" si="6"/>
        <v>0.010416666666666666</v>
      </c>
      <c r="R16" t="s">
        <v>211</v>
      </c>
    </row>
    <row r="17" spans="1:18" ht="13.5">
      <c r="A17" s="160">
        <f t="shared" si="2"/>
        <v>0.45138888888888856</v>
      </c>
      <c r="B17" s="161" t="s">
        <v>205</v>
      </c>
      <c r="C17" s="162" t="s">
        <v>187</v>
      </c>
      <c r="D17" s="12"/>
      <c r="E17" s="12" t="str">
        <f t="shared" si="0"/>
        <v>W8+A</v>
      </c>
      <c r="G17" s="154">
        <f t="shared" si="3"/>
        <v>0.006944444444444444</v>
      </c>
      <c r="I17" s="160">
        <f t="shared" si="4"/>
        <v>0.4895833333333332</v>
      </c>
      <c r="J17" s="161" t="s">
        <v>208</v>
      </c>
      <c r="K17" s="162" t="s">
        <v>207</v>
      </c>
      <c r="M17" s="12" t="str">
        <f t="shared" si="1"/>
        <v>MKFE</v>
      </c>
      <c r="O17" s="154">
        <f t="shared" si="6"/>
        <v>0.010416666666666666</v>
      </c>
      <c r="R17" t="s">
        <v>212</v>
      </c>
    </row>
    <row r="18" spans="1:15" ht="13.5">
      <c r="A18" s="160">
        <f t="shared" si="2"/>
        <v>0.458333333333333</v>
      </c>
      <c r="B18" s="161" t="s">
        <v>192</v>
      </c>
      <c r="C18" s="162" t="s">
        <v>193</v>
      </c>
      <c r="D18" s="12"/>
      <c r="E18" s="12" t="str">
        <f t="shared" si="0"/>
        <v>M2XF</v>
      </c>
      <c r="G18" s="154">
        <f t="shared" si="3"/>
        <v>0.006944444444444444</v>
      </c>
      <c r="I18" s="160">
        <f t="shared" si="4"/>
        <v>0.4999999999999999</v>
      </c>
      <c r="J18" s="161" t="s">
        <v>208</v>
      </c>
      <c r="K18" s="162" t="s">
        <v>193</v>
      </c>
      <c r="M18" s="12" t="str">
        <f t="shared" si="1"/>
        <v>MKFF</v>
      </c>
      <c r="O18" s="154">
        <f t="shared" si="6"/>
        <v>0.010416666666666666</v>
      </c>
    </row>
    <row r="19" spans="1:15" ht="13.5">
      <c r="A19" s="160">
        <f t="shared" si="2"/>
        <v>0.4652777777777774</v>
      </c>
      <c r="B19" s="161" t="s">
        <v>192</v>
      </c>
      <c r="C19" s="162" t="s">
        <v>195</v>
      </c>
      <c r="D19" s="12"/>
      <c r="E19" s="12" t="str">
        <f t="shared" si="0"/>
        <v>M2XG</v>
      </c>
      <c r="G19" s="154">
        <f t="shared" si="3"/>
        <v>0.006944444444444444</v>
      </c>
      <c r="I19" s="160">
        <f t="shared" si="4"/>
        <v>0.5104166666666665</v>
      </c>
      <c r="J19" s="161" t="s">
        <v>208</v>
      </c>
      <c r="K19" s="162" t="s">
        <v>195</v>
      </c>
      <c r="M19" s="12" t="str">
        <f t="shared" si="1"/>
        <v>MKFG</v>
      </c>
      <c r="O19" s="154">
        <f t="shared" si="6"/>
        <v>0.010416666666666666</v>
      </c>
    </row>
    <row r="20" spans="1:15" ht="13.5">
      <c r="A20" s="160">
        <f t="shared" si="2"/>
        <v>0.4722222222222218</v>
      </c>
      <c r="B20" s="161" t="s">
        <v>188</v>
      </c>
      <c r="C20" s="162" t="s">
        <v>200</v>
      </c>
      <c r="D20" s="12"/>
      <c r="E20" s="12" t="str">
        <f t="shared" si="0"/>
        <v>M1XC</v>
      </c>
      <c r="G20" s="154">
        <f t="shared" si="3"/>
        <v>0.006944444444444444</v>
      </c>
      <c r="I20" s="160">
        <f t="shared" si="4"/>
        <v>0.5208333333333331</v>
      </c>
      <c r="J20" s="161" t="s">
        <v>184</v>
      </c>
      <c r="K20" s="162" t="s">
        <v>213</v>
      </c>
      <c r="M20" s="12" t="str">
        <f t="shared" si="1"/>
        <v>MKFH</v>
      </c>
      <c r="O20" s="154">
        <f t="shared" si="6"/>
        <v>0.010416666666666666</v>
      </c>
    </row>
    <row r="21" spans="1:15" ht="13.5">
      <c r="A21" s="160">
        <f t="shared" si="2"/>
        <v>0.47916666666666624</v>
      </c>
      <c r="B21" s="161" t="s">
        <v>188</v>
      </c>
      <c r="C21" s="162" t="s">
        <v>202</v>
      </c>
      <c r="D21" s="12"/>
      <c r="E21" s="12" t="str">
        <f t="shared" si="0"/>
        <v>M1XD</v>
      </c>
      <c r="G21" s="154">
        <f t="shared" si="3"/>
        <v>0.006944444444444444</v>
      </c>
      <c r="I21" s="160">
        <f t="shared" si="4"/>
        <v>0.5312499999999998</v>
      </c>
      <c r="J21" s="161" t="s">
        <v>211</v>
      </c>
      <c r="K21" s="162" t="s">
        <v>187</v>
      </c>
      <c r="M21" s="12" t="e">
        <f>#REF!&amp;LEFT(#REF!,1)</f>
        <v>#REF!</v>
      </c>
      <c r="O21" s="154">
        <f t="shared" si="6"/>
        <v>0.010416666666666666</v>
      </c>
    </row>
    <row r="22" spans="1:15" ht="13.5">
      <c r="A22" s="160">
        <f t="shared" si="2"/>
        <v>0.48611111111111066</v>
      </c>
      <c r="B22" s="161" t="s">
        <v>205</v>
      </c>
      <c r="C22" s="162" t="s">
        <v>206</v>
      </c>
      <c r="D22" s="12"/>
      <c r="E22" s="12" t="str">
        <f t="shared" si="0"/>
        <v>W8+E</v>
      </c>
      <c r="G22" s="154">
        <f t="shared" si="3"/>
        <v>0.006944444444444444</v>
      </c>
      <c r="I22" s="160">
        <f t="shared" si="4"/>
        <v>0.5416666666666664</v>
      </c>
      <c r="J22" s="161" t="s">
        <v>211</v>
      </c>
      <c r="K22" s="162" t="s">
        <v>206</v>
      </c>
      <c r="M22" s="12" t="str">
        <f>J21&amp;LEFT(K21,1)</f>
        <v>WKFA</v>
      </c>
      <c r="O22" s="154">
        <f t="shared" si="6"/>
        <v>0.010416666666666666</v>
      </c>
    </row>
    <row r="23" spans="1:15" ht="13.5">
      <c r="A23" s="160">
        <f t="shared" si="2"/>
        <v>0.4930555555555551</v>
      </c>
      <c r="B23" s="161" t="s">
        <v>192</v>
      </c>
      <c r="C23" s="162" t="s">
        <v>195</v>
      </c>
      <c r="D23" s="12"/>
      <c r="E23" s="12" t="str">
        <f t="shared" si="0"/>
        <v>M2XG</v>
      </c>
      <c r="G23" s="154">
        <f t="shared" si="3"/>
        <v>0.006944444444444444</v>
      </c>
      <c r="I23" s="160">
        <f t="shared" si="4"/>
        <v>0.552083333333333</v>
      </c>
      <c r="J23" s="161" t="s">
        <v>212</v>
      </c>
      <c r="K23" s="162" t="s">
        <v>187</v>
      </c>
      <c r="M23" s="12" t="str">
        <f>J22&amp;LEFT(K22,1)</f>
        <v>WKFE</v>
      </c>
      <c r="O23" s="154">
        <f t="shared" si="6"/>
        <v>0.010416666666666666</v>
      </c>
    </row>
    <row r="24" spans="1:15" ht="13.5">
      <c r="A24" s="160">
        <f t="shared" si="2"/>
        <v>0.4999999999999995</v>
      </c>
      <c r="B24" s="161" t="s">
        <v>192</v>
      </c>
      <c r="C24" s="162" t="s">
        <v>204</v>
      </c>
      <c r="D24" s="12"/>
      <c r="E24" s="12" t="str">
        <f t="shared" si="0"/>
        <v>M2XH</v>
      </c>
      <c r="G24" s="154">
        <f t="shared" si="3"/>
        <v>0.006944444444444444</v>
      </c>
      <c r="I24" s="160">
        <f t="shared" si="4"/>
        <v>0.5624999999999997</v>
      </c>
      <c r="J24" s="161" t="s">
        <v>212</v>
      </c>
      <c r="K24" s="162" t="s">
        <v>206</v>
      </c>
      <c r="M24" s="12" t="str">
        <f>J23&amp;LEFT(K23,1)</f>
        <v>MixKFA</v>
      </c>
      <c r="O24" s="154">
        <f t="shared" si="6"/>
        <v>0.010416666666666666</v>
      </c>
    </row>
    <row r="25" spans="1:15" ht="13.5">
      <c r="A25" s="160">
        <f t="shared" si="2"/>
        <v>0.506944444444444</v>
      </c>
      <c r="B25" s="161" t="s">
        <v>188</v>
      </c>
      <c r="C25" s="162" t="s">
        <v>207</v>
      </c>
      <c r="D25" s="12"/>
      <c r="E25" s="12" t="str">
        <f t="shared" si="0"/>
        <v>M1XE</v>
      </c>
      <c r="G25" s="154">
        <f t="shared" si="3"/>
        <v>0.006944444444444444</v>
      </c>
      <c r="I25" s="160">
        <f t="shared" si="4"/>
        <v>0.5729166666666663</v>
      </c>
      <c r="J25" s="161"/>
      <c r="K25" s="176"/>
      <c r="M25" s="12" t="str">
        <f>J24&amp;LEFT(K24,1)</f>
        <v>MixKFE</v>
      </c>
      <c r="O25" s="154">
        <f t="shared" si="6"/>
        <v>0.010416666666666666</v>
      </c>
    </row>
    <row r="26" spans="1:15" ht="13.5">
      <c r="A26" s="160">
        <f t="shared" si="2"/>
        <v>0.5138888888888884</v>
      </c>
      <c r="B26" s="161" t="s">
        <v>188</v>
      </c>
      <c r="C26" s="162" t="s">
        <v>207</v>
      </c>
      <c r="D26" s="12"/>
      <c r="E26" s="12" t="str">
        <f t="shared" si="0"/>
        <v>M1XE</v>
      </c>
      <c r="G26" s="154">
        <f t="shared" si="3"/>
        <v>0.006944444444444444</v>
      </c>
      <c r="I26" s="160">
        <f t="shared" si="4"/>
        <v>0.5833333333333329</v>
      </c>
      <c r="J26" s="161"/>
      <c r="K26" s="162"/>
      <c r="M26" s="12">
        <f aca="true" t="shared" si="7" ref="M26:M31">J26&amp;LEFT(K26,1)</f>
      </c>
      <c r="O26" s="154">
        <f t="shared" si="6"/>
        <v>0.010416666666666666</v>
      </c>
    </row>
    <row r="27" spans="1:15" ht="13.5">
      <c r="A27" s="160">
        <f t="shared" si="2"/>
        <v>0.5208333333333328</v>
      </c>
      <c r="B27" s="161" t="s">
        <v>199</v>
      </c>
      <c r="C27" s="162" t="s">
        <v>214</v>
      </c>
      <c r="D27" s="12"/>
      <c r="E27" s="12" t="str">
        <f t="shared" si="0"/>
        <v>M8+H</v>
      </c>
      <c r="G27" s="154">
        <f t="shared" si="3"/>
        <v>0.006944444444444444</v>
      </c>
      <c r="I27" s="160">
        <f t="shared" si="4"/>
        <v>0.5937499999999996</v>
      </c>
      <c r="J27" s="161"/>
      <c r="K27" s="162"/>
      <c r="M27" s="12">
        <f t="shared" si="7"/>
      </c>
      <c r="O27" s="154">
        <f t="shared" si="6"/>
        <v>0.010416666666666666</v>
      </c>
    </row>
    <row r="28" spans="1:15" ht="13.5">
      <c r="A28" s="160">
        <f t="shared" si="2"/>
        <v>0.5277777777777772</v>
      </c>
      <c r="B28" s="161" t="s">
        <v>199</v>
      </c>
      <c r="C28" s="162" t="s">
        <v>214</v>
      </c>
      <c r="D28" s="12"/>
      <c r="E28" s="12" t="str">
        <f t="shared" si="0"/>
        <v>M8+H</v>
      </c>
      <c r="G28" s="154">
        <f t="shared" si="3"/>
        <v>0.006944444444444444</v>
      </c>
      <c r="I28" s="160">
        <f t="shared" si="4"/>
        <v>0.6041666666666662</v>
      </c>
      <c r="J28" s="161"/>
      <c r="K28" s="162"/>
      <c r="M28" s="12">
        <f t="shared" si="7"/>
      </c>
      <c r="O28" s="154">
        <f t="shared" si="6"/>
        <v>0.010416666666666666</v>
      </c>
    </row>
    <row r="29" spans="1:15" ht="13.5">
      <c r="A29" s="160"/>
      <c r="B29" s="161" t="s">
        <v>215</v>
      </c>
      <c r="C29" s="162"/>
      <c r="D29" s="12"/>
      <c r="E29" s="12" t="str">
        <f t="shared" si="0"/>
        <v> </v>
      </c>
      <c r="G29" s="154">
        <v>0.006944444444444444</v>
      </c>
      <c r="I29" s="160"/>
      <c r="J29" s="161" t="s">
        <v>215</v>
      </c>
      <c r="K29" s="162"/>
      <c r="M29" s="12" t="str">
        <f t="shared" si="7"/>
        <v> </v>
      </c>
      <c r="O29" s="154">
        <v>0.006944444444444444</v>
      </c>
    </row>
    <row r="30" spans="1:15" ht="13.5">
      <c r="A30" s="160" t="s">
        <v>216</v>
      </c>
      <c r="B30" s="161" t="s">
        <v>216</v>
      </c>
      <c r="C30" s="162" t="s">
        <v>216</v>
      </c>
      <c r="D30" s="12"/>
      <c r="E30" s="12" t="str">
        <f t="shared" si="0"/>
        <v>　　</v>
      </c>
      <c r="G30" s="154">
        <f>G29</f>
        <v>0.006944444444444444</v>
      </c>
      <c r="I30" s="160" t="s">
        <v>216</v>
      </c>
      <c r="J30" s="161" t="s">
        <v>216</v>
      </c>
      <c r="K30" s="162" t="s">
        <v>216</v>
      </c>
      <c r="M30" s="12" t="str">
        <f t="shared" si="7"/>
        <v>　　</v>
      </c>
      <c r="O30" s="154">
        <f>O29</f>
        <v>0.006944444444444444</v>
      </c>
    </row>
    <row r="31" spans="1:15" ht="14.25" thickBot="1">
      <c r="A31" s="160" t="s">
        <v>216</v>
      </c>
      <c r="B31" s="163" t="s">
        <v>216</v>
      </c>
      <c r="C31" s="164" t="s">
        <v>216</v>
      </c>
      <c r="D31" s="12"/>
      <c r="E31" s="12" t="str">
        <f t="shared" si="0"/>
        <v>　　</v>
      </c>
      <c r="G31" s="154">
        <f>G30</f>
        <v>0.006944444444444444</v>
      </c>
      <c r="I31" s="165" t="s">
        <v>216</v>
      </c>
      <c r="J31" s="163" t="s">
        <v>216</v>
      </c>
      <c r="K31" s="164" t="s">
        <v>216</v>
      </c>
      <c r="M31" s="12" t="str">
        <f t="shared" si="7"/>
        <v>　　</v>
      </c>
      <c r="O31" s="154">
        <f>O30</f>
        <v>0.006944444444444444</v>
      </c>
    </row>
    <row r="32" spans="1:15" ht="14.25" thickTop="1">
      <c r="A32" s="166">
        <v>0.5416666666666666</v>
      </c>
      <c r="B32" s="167" t="s">
        <v>199</v>
      </c>
      <c r="C32" s="168" t="s">
        <v>186</v>
      </c>
      <c r="D32" s="12"/>
      <c r="E32" s="12" t="str">
        <f t="shared" si="0"/>
        <v>M8+A</v>
      </c>
      <c r="G32" s="154">
        <v>0.006944444444444444</v>
      </c>
      <c r="I32" s="169"/>
      <c r="J32" s="170"/>
      <c r="K32" s="170"/>
      <c r="M32" s="12"/>
      <c r="O32" s="154">
        <v>0.006944444444444444</v>
      </c>
    </row>
    <row r="33" spans="1:15" ht="13.5">
      <c r="A33" s="160">
        <f aca="true" t="shared" si="8" ref="A33:A58">A32+G32</f>
        <v>0.548611111111111</v>
      </c>
      <c r="B33" s="161" t="s">
        <v>199</v>
      </c>
      <c r="C33" s="162" t="s">
        <v>189</v>
      </c>
      <c r="D33" s="12"/>
      <c r="E33" s="12" t="str">
        <f t="shared" si="0"/>
        <v>M8+B</v>
      </c>
      <c r="G33" s="154">
        <v>0.006944444444444444</v>
      </c>
      <c r="I33" s="171"/>
      <c r="J33" s="12"/>
      <c r="K33" s="12"/>
      <c r="M33" s="12"/>
      <c r="O33" s="154">
        <v>0.006944444444444444</v>
      </c>
    </row>
    <row r="34" spans="1:15" ht="13.5">
      <c r="A34" s="160">
        <f t="shared" si="8"/>
        <v>0.5555555555555555</v>
      </c>
      <c r="B34" s="161" t="s">
        <v>197</v>
      </c>
      <c r="C34" s="162" t="s">
        <v>217</v>
      </c>
      <c r="D34" s="12"/>
      <c r="E34" s="12" t="str">
        <f t="shared" si="0"/>
        <v>M4+E</v>
      </c>
      <c r="G34" s="154">
        <v>0.006944444444444444</v>
      </c>
      <c r="I34" s="171"/>
      <c r="J34" s="12"/>
      <c r="K34" s="12"/>
      <c r="M34" s="12"/>
      <c r="O34" s="154">
        <v>0.006944444444444444</v>
      </c>
    </row>
    <row r="35" spans="1:15" ht="13.5">
      <c r="A35" s="160">
        <f t="shared" si="8"/>
        <v>0.5624999999999999</v>
      </c>
      <c r="B35" s="161" t="s">
        <v>194</v>
      </c>
      <c r="C35" s="162" t="s">
        <v>206</v>
      </c>
      <c r="D35" s="12"/>
      <c r="E35" s="12" t="str">
        <f aca="true" t="shared" si="9" ref="E35:E58">B35&amp;LEFT(C35,1)</f>
        <v>M4XE</v>
      </c>
      <c r="G35" s="154">
        <v>0.006944444444444444</v>
      </c>
      <c r="I35" s="171"/>
      <c r="J35" s="12"/>
      <c r="K35" s="12"/>
      <c r="M35" s="12"/>
      <c r="O35" s="154">
        <v>0.006944444444444444</v>
      </c>
    </row>
    <row r="36" spans="1:15" ht="13.5">
      <c r="A36" s="160">
        <f t="shared" si="8"/>
        <v>0.5694444444444443</v>
      </c>
      <c r="B36" s="161" t="s">
        <v>203</v>
      </c>
      <c r="C36" s="162" t="s">
        <v>187</v>
      </c>
      <c r="D36" s="12"/>
      <c r="E36" s="12" t="str">
        <f t="shared" si="9"/>
        <v>W2XA</v>
      </c>
      <c r="G36" s="154">
        <v>0.006944444444444444</v>
      </c>
      <c r="I36" s="171"/>
      <c r="J36" s="12"/>
      <c r="K36" s="12"/>
      <c r="M36" s="12"/>
      <c r="O36" s="154">
        <v>0.006944444444444444</v>
      </c>
    </row>
    <row r="37" spans="1:15" ht="13.5">
      <c r="A37" s="160">
        <f t="shared" si="8"/>
        <v>0.5763888888888887</v>
      </c>
      <c r="B37" s="161" t="s">
        <v>199</v>
      </c>
      <c r="C37" s="162" t="s">
        <v>200</v>
      </c>
      <c r="D37" s="12"/>
      <c r="E37" s="12" t="str">
        <f t="shared" si="9"/>
        <v>M8+C</v>
      </c>
      <c r="G37" s="154">
        <v>0.006944444444444444</v>
      </c>
      <c r="I37" s="171"/>
      <c r="J37" s="12"/>
      <c r="K37" s="12"/>
      <c r="M37" s="12"/>
      <c r="O37" s="154">
        <v>0.006944444444444444</v>
      </c>
    </row>
    <row r="38" spans="1:15" ht="13.5">
      <c r="A38" s="160">
        <f t="shared" si="8"/>
        <v>0.5833333333333331</v>
      </c>
      <c r="B38" s="161" t="s">
        <v>199</v>
      </c>
      <c r="C38" s="162" t="s">
        <v>202</v>
      </c>
      <c r="D38" s="12"/>
      <c r="E38" s="12" t="str">
        <f t="shared" si="9"/>
        <v>M8+D</v>
      </c>
      <c r="G38" s="154">
        <v>0.006944444444444444</v>
      </c>
      <c r="I38" s="171"/>
      <c r="J38" s="12"/>
      <c r="K38" s="12"/>
      <c r="M38" s="12"/>
      <c r="O38" s="154">
        <v>0.006944444444444444</v>
      </c>
    </row>
    <row r="39" spans="1:15" ht="13.5">
      <c r="A39" s="160">
        <f t="shared" si="8"/>
        <v>0.5902777777777776</v>
      </c>
      <c r="B39" s="161" t="s">
        <v>197</v>
      </c>
      <c r="C39" s="162" t="s">
        <v>218</v>
      </c>
      <c r="D39" s="12"/>
      <c r="E39" s="12" t="str">
        <f t="shared" si="9"/>
        <v>M4+G</v>
      </c>
      <c r="G39" s="154">
        <v>0.006944444444444444</v>
      </c>
      <c r="I39" s="171"/>
      <c r="J39" s="12"/>
      <c r="K39" s="12"/>
      <c r="M39" s="12"/>
      <c r="O39" s="154">
        <v>0.006944444444444444</v>
      </c>
    </row>
    <row r="40" spans="1:15" ht="13.5">
      <c r="A40" s="160">
        <f t="shared" si="8"/>
        <v>0.597222222222222</v>
      </c>
      <c r="B40" s="161" t="s">
        <v>203</v>
      </c>
      <c r="C40" s="162" t="s">
        <v>206</v>
      </c>
      <c r="D40" s="12"/>
      <c r="E40" s="12" t="str">
        <f t="shared" si="9"/>
        <v>W2XE</v>
      </c>
      <c r="G40" s="154">
        <v>0.006944444444444444</v>
      </c>
      <c r="I40" s="171"/>
      <c r="J40" s="12"/>
      <c r="K40" s="12"/>
      <c r="M40" s="12"/>
      <c r="O40" s="154">
        <v>0.006944444444444444</v>
      </c>
    </row>
    <row r="41" spans="1:15" ht="13.5">
      <c r="A41" s="160">
        <f t="shared" si="8"/>
        <v>0.6041666666666664</v>
      </c>
      <c r="B41" s="161"/>
      <c r="C41" s="162"/>
      <c r="D41" s="12"/>
      <c r="E41" s="12">
        <f t="shared" si="9"/>
      </c>
      <c r="G41" s="154">
        <v>0.006944444444444444</v>
      </c>
      <c r="I41" s="171"/>
      <c r="J41" s="12"/>
      <c r="K41" s="12"/>
      <c r="M41" s="12"/>
      <c r="O41" s="154">
        <v>0.006944444444444444</v>
      </c>
    </row>
    <row r="42" spans="1:15" ht="13.5">
      <c r="A42" s="160">
        <f t="shared" si="8"/>
        <v>0.6111111111111108</v>
      </c>
      <c r="B42" s="161" t="s">
        <v>199</v>
      </c>
      <c r="C42" s="162" t="s">
        <v>207</v>
      </c>
      <c r="D42" s="12"/>
      <c r="E42" s="12" t="str">
        <f t="shared" si="9"/>
        <v>M8+E</v>
      </c>
      <c r="G42" s="154">
        <v>0.006944444444444444</v>
      </c>
      <c r="I42" s="171"/>
      <c r="J42" s="12"/>
      <c r="K42" s="12"/>
      <c r="M42" s="12"/>
      <c r="O42" s="154">
        <v>0.006944444444444444</v>
      </c>
    </row>
    <row r="43" spans="1:15" ht="13.5">
      <c r="A43" s="160">
        <f t="shared" si="8"/>
        <v>0.6180555555555552</v>
      </c>
      <c r="B43" s="161" t="s">
        <v>199</v>
      </c>
      <c r="C43" s="162" t="s">
        <v>193</v>
      </c>
      <c r="D43" s="12"/>
      <c r="E43" s="12" t="str">
        <f t="shared" si="9"/>
        <v>M8+F</v>
      </c>
      <c r="G43" s="154">
        <v>0.006944444444444444</v>
      </c>
      <c r="I43" s="171"/>
      <c r="J43" s="12"/>
      <c r="K43" s="12"/>
      <c r="M43" s="12"/>
      <c r="O43" s="154">
        <v>0.006944444444444444</v>
      </c>
    </row>
    <row r="44" spans="1:15" ht="13.5">
      <c r="A44" s="160">
        <f t="shared" si="8"/>
        <v>0.6249999999999997</v>
      </c>
      <c r="B44" s="161" t="s">
        <v>197</v>
      </c>
      <c r="C44" s="162" t="s">
        <v>186</v>
      </c>
      <c r="D44" s="12"/>
      <c r="E44" s="12" t="str">
        <f t="shared" si="9"/>
        <v>M4+A</v>
      </c>
      <c r="G44" s="154">
        <v>0.006944444444444444</v>
      </c>
      <c r="I44" s="171"/>
      <c r="J44" s="12"/>
      <c r="K44" s="12"/>
      <c r="M44" s="12"/>
      <c r="O44" s="154">
        <v>0.006944444444444444</v>
      </c>
    </row>
    <row r="45" spans="1:15" ht="13.5">
      <c r="A45" s="160">
        <f t="shared" si="8"/>
        <v>0.6319444444444441</v>
      </c>
      <c r="B45" s="161" t="s">
        <v>216</v>
      </c>
      <c r="C45" s="162"/>
      <c r="D45" s="12"/>
      <c r="E45" s="12" t="str">
        <f t="shared" si="9"/>
        <v>　</v>
      </c>
      <c r="G45" s="154">
        <v>0.006944444444444444</v>
      </c>
      <c r="I45" s="171"/>
      <c r="J45" s="12"/>
      <c r="K45" s="12"/>
      <c r="M45" s="12"/>
      <c r="O45" s="154">
        <v>0.006944444444444444</v>
      </c>
    </row>
    <row r="46" spans="1:15" ht="13.5">
      <c r="A46" s="160">
        <f t="shared" si="8"/>
        <v>0.6388888888888885</v>
      </c>
      <c r="B46" s="161" t="s">
        <v>201</v>
      </c>
      <c r="C46" s="162" t="s">
        <v>187</v>
      </c>
      <c r="D46" s="12"/>
      <c r="E46" s="12" t="str">
        <f t="shared" si="9"/>
        <v>W1XA</v>
      </c>
      <c r="G46" s="154">
        <v>0.006944444444444444</v>
      </c>
      <c r="I46" s="171"/>
      <c r="J46" s="12"/>
      <c r="K46" s="12"/>
      <c r="M46" s="12"/>
      <c r="O46" s="154">
        <v>0.006944444444444444</v>
      </c>
    </row>
    <row r="47" spans="1:15" ht="13.5">
      <c r="A47" s="160">
        <f t="shared" si="8"/>
        <v>0.6458333333333329</v>
      </c>
      <c r="B47" s="161" t="s">
        <v>199</v>
      </c>
      <c r="C47" s="162" t="s">
        <v>193</v>
      </c>
      <c r="D47" s="12"/>
      <c r="E47" s="12" t="str">
        <f t="shared" si="9"/>
        <v>M8+F</v>
      </c>
      <c r="G47" s="154">
        <v>0.006944444444444444</v>
      </c>
      <c r="I47" s="171"/>
      <c r="J47" s="12"/>
      <c r="K47" s="12"/>
      <c r="M47" s="12"/>
      <c r="O47" s="154">
        <v>0.006944444444444444</v>
      </c>
    </row>
    <row r="48" spans="1:15" ht="13.5">
      <c r="A48" s="160">
        <f t="shared" si="8"/>
        <v>0.6527777777777773</v>
      </c>
      <c r="B48" s="161" t="s">
        <v>199</v>
      </c>
      <c r="C48" s="162" t="s">
        <v>195</v>
      </c>
      <c r="D48" s="12"/>
      <c r="E48" s="12" t="str">
        <f t="shared" si="9"/>
        <v>M8+G</v>
      </c>
      <c r="G48" s="154">
        <v>0.006944444444444444</v>
      </c>
      <c r="I48" s="171"/>
      <c r="J48" s="12"/>
      <c r="K48" s="12"/>
      <c r="M48" s="12"/>
      <c r="O48" s="154">
        <v>0.006944444444444444</v>
      </c>
    </row>
    <row r="49" spans="1:15" ht="13.5">
      <c r="A49" s="160">
        <f t="shared" si="8"/>
        <v>0.6597222222222218</v>
      </c>
      <c r="B49" s="161" t="s">
        <v>197</v>
      </c>
      <c r="C49" s="162" t="s">
        <v>189</v>
      </c>
      <c r="D49" s="12"/>
      <c r="E49" s="12" t="str">
        <f t="shared" si="9"/>
        <v>M4+B</v>
      </c>
      <c r="G49" s="154">
        <v>0.006944444444444444</v>
      </c>
      <c r="I49" s="171"/>
      <c r="J49" s="12"/>
      <c r="K49" s="12"/>
      <c r="M49" s="12"/>
      <c r="O49" s="154">
        <v>0.006944444444444444</v>
      </c>
    </row>
    <row r="50" spans="1:15" ht="13.5">
      <c r="A50" s="160">
        <f t="shared" si="8"/>
        <v>0.6666666666666662</v>
      </c>
      <c r="B50" s="161" t="s">
        <v>201</v>
      </c>
      <c r="C50" s="162" t="s">
        <v>206</v>
      </c>
      <c r="D50" s="12"/>
      <c r="E50" s="12" t="str">
        <f t="shared" si="9"/>
        <v>W1XE</v>
      </c>
      <c r="G50" s="154">
        <v>0.006944444444444444</v>
      </c>
      <c r="I50" s="171"/>
      <c r="J50" s="12"/>
      <c r="K50" s="12"/>
      <c r="M50" s="12"/>
      <c r="O50" s="154">
        <v>0.006944444444444444</v>
      </c>
    </row>
    <row r="51" spans="1:15" ht="13.5">
      <c r="A51" s="160">
        <f t="shared" si="8"/>
        <v>0.6736111111111106</v>
      </c>
      <c r="B51" s="161" t="s">
        <v>194</v>
      </c>
      <c r="C51" s="162" t="s">
        <v>187</v>
      </c>
      <c r="D51" s="12"/>
      <c r="E51" s="12" t="str">
        <f t="shared" si="9"/>
        <v>M4XA</v>
      </c>
      <c r="G51" s="154">
        <v>0.006944444444444444</v>
      </c>
      <c r="I51" s="171"/>
      <c r="J51" s="12"/>
      <c r="K51" s="12"/>
      <c r="M51" s="12"/>
      <c r="O51" s="154">
        <v>0.006944444444444444</v>
      </c>
    </row>
    <row r="52" spans="1:15" ht="13.5">
      <c r="A52" s="160">
        <f t="shared" si="8"/>
        <v>0.680555555555555</v>
      </c>
      <c r="B52" s="161" t="s">
        <v>199</v>
      </c>
      <c r="C52" s="162" t="s">
        <v>195</v>
      </c>
      <c r="D52" s="12"/>
      <c r="E52" s="12" t="str">
        <f t="shared" si="9"/>
        <v>M8+G</v>
      </c>
      <c r="G52" s="154">
        <v>0.006944444444444444</v>
      </c>
      <c r="I52" s="171"/>
      <c r="J52" s="12"/>
      <c r="K52" s="12"/>
      <c r="M52" s="12"/>
      <c r="O52" s="154">
        <v>0.006944444444444444</v>
      </c>
    </row>
    <row r="53" spans="1:15" ht="13.5">
      <c r="A53" s="160">
        <f t="shared" si="8"/>
        <v>0.6874999999999994</v>
      </c>
      <c r="B53" s="161" t="s">
        <v>199</v>
      </c>
      <c r="C53" s="162" t="s">
        <v>219</v>
      </c>
      <c r="D53" s="12"/>
      <c r="E53" s="12" t="str">
        <f t="shared" si="9"/>
        <v>M8+I</v>
      </c>
      <c r="G53" s="154">
        <v>0.006944444444444444</v>
      </c>
      <c r="I53" s="171"/>
      <c r="J53" s="12"/>
      <c r="K53" s="12"/>
      <c r="M53" s="12"/>
      <c r="O53" s="154">
        <v>0.006944444444444444</v>
      </c>
    </row>
    <row r="54" spans="1:15" ht="13.5">
      <c r="A54" s="160">
        <f t="shared" si="8"/>
        <v>0.6944444444444439</v>
      </c>
      <c r="B54" s="161" t="s">
        <v>197</v>
      </c>
      <c r="C54" s="162" t="s">
        <v>220</v>
      </c>
      <c r="D54" s="12"/>
      <c r="E54" s="12" t="str">
        <f t="shared" si="9"/>
        <v>M4+C</v>
      </c>
      <c r="G54" s="154">
        <v>0.006944444444444444</v>
      </c>
      <c r="I54" s="171"/>
      <c r="J54" s="12"/>
      <c r="K54" s="12"/>
      <c r="M54" s="12"/>
      <c r="O54" s="154">
        <v>0.006944444444444444</v>
      </c>
    </row>
    <row r="55" spans="1:15" ht="13.5">
      <c r="A55" s="160">
        <f t="shared" si="8"/>
        <v>0.7013888888888883</v>
      </c>
      <c r="B55" s="161"/>
      <c r="C55" s="162"/>
      <c r="D55" s="12"/>
      <c r="E55" s="12">
        <f t="shared" si="9"/>
      </c>
      <c r="G55" s="154">
        <v>0.00694444444444444</v>
      </c>
      <c r="I55" s="171"/>
      <c r="J55" s="12"/>
      <c r="K55" s="12"/>
      <c r="M55" s="12"/>
      <c r="O55" s="154">
        <v>0.00694444444444444</v>
      </c>
    </row>
    <row r="56" spans="1:15" ht="13.5">
      <c r="A56" s="160">
        <f t="shared" si="8"/>
        <v>0.7083333333333327</v>
      </c>
      <c r="B56" s="161"/>
      <c r="C56" s="162"/>
      <c r="D56" s="12"/>
      <c r="E56" s="12">
        <f t="shared" si="9"/>
      </c>
      <c r="G56" s="154">
        <v>0.00694444444444444</v>
      </c>
      <c r="I56" s="171"/>
      <c r="J56" s="12"/>
      <c r="K56" s="12"/>
      <c r="M56" s="12"/>
      <c r="O56" s="154">
        <v>0.00694444444444444</v>
      </c>
    </row>
    <row r="57" spans="1:15" ht="13.5">
      <c r="A57" s="160">
        <f t="shared" si="8"/>
        <v>0.7152777777777771</v>
      </c>
      <c r="B57" s="161"/>
      <c r="C57" s="162"/>
      <c r="D57" s="12"/>
      <c r="E57" s="12">
        <f t="shared" si="9"/>
      </c>
      <c r="G57" s="154">
        <v>0.00694444444444444</v>
      </c>
      <c r="I57" s="171"/>
      <c r="J57" s="12"/>
      <c r="K57" s="12"/>
      <c r="M57" s="12"/>
      <c r="O57" s="154">
        <v>0.00694444444444444</v>
      </c>
    </row>
    <row r="58" spans="1:15" ht="14.25" thickBot="1">
      <c r="A58" s="172">
        <f t="shared" si="8"/>
        <v>0.7222222222222215</v>
      </c>
      <c r="B58" s="173"/>
      <c r="C58" s="174"/>
      <c r="D58" s="12"/>
      <c r="E58" s="12">
        <f t="shared" si="9"/>
      </c>
      <c r="G58" s="154">
        <v>0.00694444444444444</v>
      </c>
      <c r="I58" s="171"/>
      <c r="J58" s="12"/>
      <c r="K58" s="12"/>
      <c r="M58" s="12"/>
      <c r="O58" s="154">
        <v>0.00694444444444444</v>
      </c>
    </row>
    <row r="59" ht="14.25" thickTop="1"/>
  </sheetData>
  <sheetProtection sheet="1" objects="1" scenarios="1" selectLockedCells="1"/>
  <dataValidations count="2">
    <dataValidation allowBlank="1" showInputMessage="1" showErrorMessage="1" imeMode="off" sqref="C3:D58 K26:K58 K3:K24"/>
    <dataValidation type="list" allowBlank="1" showInputMessage="1" showErrorMessage="1" imeMode="off" sqref="B3:B58 J3:J24 J26:J58">
      <formula1>$R$3:$R$17</formula1>
    </dataValidation>
  </dataValidations>
  <printOptions/>
  <pageMargins left="0.75" right="0.75" top="1" bottom="1" header="0.512" footer="0.51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72"/>
  <sheetViews>
    <sheetView zoomScalePageLayoutView="0" workbookViewId="0" topLeftCell="A1">
      <selection activeCell="H40" sqref="H40"/>
    </sheetView>
  </sheetViews>
  <sheetFormatPr defaultColWidth="9.00390625" defaultRowHeight="13.5"/>
  <cols>
    <col min="6" max="8" width="15.875" style="0" customWidth="1"/>
    <col min="9" max="9" width="15.25390625" style="0" customWidth="1"/>
    <col min="10" max="10" width="15.875" style="0" customWidth="1"/>
    <col min="11" max="11" width="13.75390625" style="0" customWidth="1"/>
    <col min="12" max="12" width="15.25390625" style="0" customWidth="1"/>
  </cols>
  <sheetData>
    <row r="2" spans="2:15" ht="13.5">
      <c r="B2" s="2" t="s">
        <v>12</v>
      </c>
      <c r="C2" s="2" t="s">
        <v>2</v>
      </c>
      <c r="D2" t="s">
        <v>10</v>
      </c>
      <c r="E2" t="s">
        <v>11</v>
      </c>
      <c r="F2" t="s">
        <v>23</v>
      </c>
      <c r="G2" t="s">
        <v>24</v>
      </c>
      <c r="H2" t="s">
        <v>103</v>
      </c>
      <c r="I2" t="s">
        <v>102</v>
      </c>
      <c r="J2" t="s">
        <v>81</v>
      </c>
      <c r="K2" t="s">
        <v>33</v>
      </c>
      <c r="L2" t="s">
        <v>36</v>
      </c>
      <c r="M2" t="s">
        <v>53</v>
      </c>
      <c r="N2" t="s">
        <v>1</v>
      </c>
      <c r="O2" t="s">
        <v>60</v>
      </c>
    </row>
    <row r="3" spans="2:15" ht="13.5">
      <c r="B3" s="2">
        <v>1920</v>
      </c>
      <c r="C3" s="2" t="s">
        <v>13</v>
      </c>
      <c r="D3" t="s">
        <v>15</v>
      </c>
      <c r="E3" t="s">
        <v>21</v>
      </c>
      <c r="F3" t="s">
        <v>25</v>
      </c>
      <c r="G3" t="s">
        <v>26</v>
      </c>
      <c r="H3" t="s">
        <v>25</v>
      </c>
      <c r="I3" t="s">
        <v>99</v>
      </c>
      <c r="J3" t="s">
        <v>27</v>
      </c>
      <c r="K3" t="s">
        <v>28</v>
      </c>
      <c r="L3" t="s">
        <v>37</v>
      </c>
      <c r="M3">
        <v>21</v>
      </c>
      <c r="N3">
        <f>2008-M3</f>
        <v>1987</v>
      </c>
      <c r="O3" t="s">
        <v>61</v>
      </c>
    </row>
    <row r="4" spans="2:15" ht="13.5">
      <c r="B4" s="2">
        <v>1921</v>
      </c>
      <c r="C4" s="2" t="s">
        <v>14</v>
      </c>
      <c r="D4" t="s">
        <v>16</v>
      </c>
      <c r="E4" t="s">
        <v>22</v>
      </c>
      <c r="F4" t="s">
        <v>29</v>
      </c>
      <c r="G4" t="s">
        <v>30</v>
      </c>
      <c r="H4" t="s">
        <v>29</v>
      </c>
      <c r="I4" t="s">
        <v>100</v>
      </c>
      <c r="J4" t="s">
        <v>37</v>
      </c>
      <c r="K4" t="s">
        <v>34</v>
      </c>
      <c r="L4" t="s">
        <v>38</v>
      </c>
      <c r="M4">
        <v>22</v>
      </c>
      <c r="N4">
        <f aca="true" t="shared" si="0" ref="N4:N67">2008-M4</f>
        <v>1986</v>
      </c>
      <c r="O4" t="s">
        <v>61</v>
      </c>
    </row>
    <row r="5" spans="2:15" ht="13.5">
      <c r="B5">
        <v>1922</v>
      </c>
      <c r="G5" t="s">
        <v>31</v>
      </c>
      <c r="H5" t="s">
        <v>26</v>
      </c>
      <c r="I5" t="s">
        <v>101</v>
      </c>
      <c r="J5" t="s">
        <v>38</v>
      </c>
      <c r="K5" t="s">
        <v>35</v>
      </c>
      <c r="L5" t="s">
        <v>39</v>
      </c>
      <c r="M5">
        <v>23</v>
      </c>
      <c r="N5">
        <f t="shared" si="0"/>
        <v>1985</v>
      </c>
      <c r="O5" t="s">
        <v>61</v>
      </c>
    </row>
    <row r="6" spans="2:15" ht="13.5">
      <c r="B6">
        <v>1923</v>
      </c>
      <c r="H6" t="s">
        <v>30</v>
      </c>
      <c r="J6" t="s">
        <v>39</v>
      </c>
      <c r="M6">
        <v>24</v>
      </c>
      <c r="N6">
        <f t="shared" si="0"/>
        <v>1984</v>
      </c>
      <c r="O6" t="s">
        <v>61</v>
      </c>
    </row>
    <row r="7" spans="2:15" ht="13.5">
      <c r="B7">
        <v>1924</v>
      </c>
      <c r="H7" t="s">
        <v>31</v>
      </c>
      <c r="M7">
        <v>25</v>
      </c>
      <c r="N7">
        <f t="shared" si="0"/>
        <v>1983</v>
      </c>
      <c r="O7" t="s">
        <v>61</v>
      </c>
    </row>
    <row r="8" spans="2:15" ht="13.5">
      <c r="B8">
        <v>1925</v>
      </c>
      <c r="M8">
        <v>26</v>
      </c>
      <c r="N8">
        <f t="shared" si="0"/>
        <v>1982</v>
      </c>
      <c r="O8" t="s">
        <v>61</v>
      </c>
    </row>
    <row r="9" spans="2:15" ht="13.5">
      <c r="B9">
        <v>1926</v>
      </c>
      <c r="M9">
        <v>27</v>
      </c>
      <c r="N9">
        <f t="shared" si="0"/>
        <v>1981</v>
      </c>
      <c r="O9" t="s">
        <v>62</v>
      </c>
    </row>
    <row r="10" spans="2:15" ht="13.5">
      <c r="B10">
        <v>1927</v>
      </c>
      <c r="M10">
        <v>28</v>
      </c>
      <c r="N10">
        <f t="shared" si="0"/>
        <v>1980</v>
      </c>
      <c r="O10" t="s">
        <v>62</v>
      </c>
    </row>
    <row r="11" spans="2:15" ht="13.5">
      <c r="B11">
        <v>1928</v>
      </c>
      <c r="M11">
        <v>29</v>
      </c>
      <c r="N11">
        <f t="shared" si="0"/>
        <v>1979</v>
      </c>
      <c r="O11" t="s">
        <v>62</v>
      </c>
    </row>
    <row r="12" spans="2:15" ht="13.5">
      <c r="B12">
        <v>1929</v>
      </c>
      <c r="M12">
        <v>30</v>
      </c>
      <c r="N12">
        <f t="shared" si="0"/>
        <v>1978</v>
      </c>
      <c r="O12" t="s">
        <v>62</v>
      </c>
    </row>
    <row r="13" spans="2:15" ht="13.5">
      <c r="B13">
        <v>1930</v>
      </c>
      <c r="M13">
        <v>31</v>
      </c>
      <c r="N13">
        <f t="shared" si="0"/>
        <v>1977</v>
      </c>
      <c r="O13" t="s">
        <v>62</v>
      </c>
    </row>
    <row r="14" spans="2:15" ht="13.5">
      <c r="B14">
        <v>1931</v>
      </c>
      <c r="M14">
        <v>32</v>
      </c>
      <c r="N14">
        <f t="shared" si="0"/>
        <v>1976</v>
      </c>
      <c r="O14" t="s">
        <v>62</v>
      </c>
    </row>
    <row r="15" spans="2:15" ht="13.5">
      <c r="B15">
        <v>1932</v>
      </c>
      <c r="M15">
        <v>33</v>
      </c>
      <c r="N15">
        <f t="shared" si="0"/>
        <v>1975</v>
      </c>
      <c r="O15" t="s">
        <v>62</v>
      </c>
    </row>
    <row r="16" spans="2:15" ht="13.5">
      <c r="B16">
        <v>1933</v>
      </c>
      <c r="M16">
        <v>34</v>
      </c>
      <c r="N16">
        <f t="shared" si="0"/>
        <v>1974</v>
      </c>
      <c r="O16" t="s">
        <v>62</v>
      </c>
    </row>
    <row r="17" spans="2:15" ht="13.5">
      <c r="B17">
        <v>1934</v>
      </c>
      <c r="M17">
        <v>35</v>
      </c>
      <c r="N17">
        <f t="shared" si="0"/>
        <v>1973</v>
      </c>
      <c r="O17" t="s">
        <v>62</v>
      </c>
    </row>
    <row r="18" spans="2:15" ht="13.5">
      <c r="B18">
        <v>1935</v>
      </c>
      <c r="M18">
        <v>36</v>
      </c>
      <c r="N18">
        <f t="shared" si="0"/>
        <v>1972</v>
      </c>
      <c r="O18" t="s">
        <v>63</v>
      </c>
    </row>
    <row r="19" spans="2:15" ht="13.5">
      <c r="B19">
        <v>1936</v>
      </c>
      <c r="M19">
        <v>37</v>
      </c>
      <c r="N19">
        <f t="shared" si="0"/>
        <v>1971</v>
      </c>
      <c r="O19" t="s">
        <v>63</v>
      </c>
    </row>
    <row r="20" spans="2:15" ht="13.5">
      <c r="B20">
        <v>1937</v>
      </c>
      <c r="M20">
        <v>38</v>
      </c>
      <c r="N20">
        <f t="shared" si="0"/>
        <v>1970</v>
      </c>
      <c r="O20" t="s">
        <v>63</v>
      </c>
    </row>
    <row r="21" spans="2:15" ht="13.5">
      <c r="B21">
        <v>1938</v>
      </c>
      <c r="M21">
        <v>39</v>
      </c>
      <c r="N21">
        <f t="shared" si="0"/>
        <v>1969</v>
      </c>
      <c r="O21" t="s">
        <v>63</v>
      </c>
    </row>
    <row r="22" spans="2:15" ht="13.5">
      <c r="B22">
        <v>1939</v>
      </c>
      <c r="M22">
        <v>40</v>
      </c>
      <c r="N22">
        <f t="shared" si="0"/>
        <v>1968</v>
      </c>
      <c r="O22" t="s">
        <v>63</v>
      </c>
    </row>
    <row r="23" spans="2:15" ht="13.5">
      <c r="B23">
        <v>1940</v>
      </c>
      <c r="M23">
        <v>41</v>
      </c>
      <c r="N23">
        <f t="shared" si="0"/>
        <v>1967</v>
      </c>
      <c r="O23" t="s">
        <v>63</v>
      </c>
    </row>
    <row r="24" spans="2:15" ht="13.5">
      <c r="B24">
        <v>1941</v>
      </c>
      <c r="M24">
        <v>42</v>
      </c>
      <c r="N24">
        <f t="shared" si="0"/>
        <v>1966</v>
      </c>
      <c r="O24" t="s">
        <v>63</v>
      </c>
    </row>
    <row r="25" spans="2:15" ht="13.5">
      <c r="B25">
        <v>1942</v>
      </c>
      <c r="M25">
        <v>43</v>
      </c>
      <c r="N25">
        <f t="shared" si="0"/>
        <v>1965</v>
      </c>
      <c r="O25" t="s">
        <v>64</v>
      </c>
    </row>
    <row r="26" spans="2:15" ht="13.5">
      <c r="B26">
        <v>1943</v>
      </c>
      <c r="M26">
        <v>44</v>
      </c>
      <c r="N26">
        <f t="shared" si="0"/>
        <v>1964</v>
      </c>
      <c r="O26" t="s">
        <v>64</v>
      </c>
    </row>
    <row r="27" spans="2:15" ht="13.5">
      <c r="B27">
        <v>1944</v>
      </c>
      <c r="M27">
        <v>45</v>
      </c>
      <c r="N27">
        <f t="shared" si="0"/>
        <v>1963</v>
      </c>
      <c r="O27" t="s">
        <v>64</v>
      </c>
    </row>
    <row r="28" spans="2:15" ht="13.5">
      <c r="B28">
        <v>1945</v>
      </c>
      <c r="M28">
        <v>46</v>
      </c>
      <c r="N28">
        <f t="shared" si="0"/>
        <v>1962</v>
      </c>
      <c r="O28" t="s">
        <v>64</v>
      </c>
    </row>
    <row r="29" spans="2:15" ht="13.5">
      <c r="B29">
        <v>1946</v>
      </c>
      <c r="M29">
        <v>47</v>
      </c>
      <c r="N29">
        <f t="shared" si="0"/>
        <v>1961</v>
      </c>
      <c r="O29" t="s">
        <v>64</v>
      </c>
    </row>
    <row r="30" spans="2:15" ht="13.5">
      <c r="B30">
        <v>1947</v>
      </c>
      <c r="M30">
        <v>48</v>
      </c>
      <c r="N30">
        <f t="shared" si="0"/>
        <v>1960</v>
      </c>
      <c r="O30" t="s">
        <v>64</v>
      </c>
    </row>
    <row r="31" spans="2:15" ht="13.5">
      <c r="B31">
        <v>1948</v>
      </c>
      <c r="M31">
        <v>49</v>
      </c>
      <c r="N31">
        <f t="shared" si="0"/>
        <v>1959</v>
      </c>
      <c r="O31" t="s">
        <v>64</v>
      </c>
    </row>
    <row r="32" spans="2:15" ht="13.5">
      <c r="B32">
        <v>1949</v>
      </c>
      <c r="M32">
        <v>50</v>
      </c>
      <c r="N32">
        <f t="shared" si="0"/>
        <v>1958</v>
      </c>
      <c r="O32" t="s">
        <v>65</v>
      </c>
    </row>
    <row r="33" spans="2:15" ht="13.5">
      <c r="B33">
        <v>1950</v>
      </c>
      <c r="M33">
        <v>51</v>
      </c>
      <c r="N33">
        <f t="shared" si="0"/>
        <v>1957</v>
      </c>
      <c r="O33" t="s">
        <v>66</v>
      </c>
    </row>
    <row r="34" spans="2:15" ht="13.5">
      <c r="B34">
        <v>1951</v>
      </c>
      <c r="M34">
        <v>52</v>
      </c>
      <c r="N34">
        <f t="shared" si="0"/>
        <v>1956</v>
      </c>
      <c r="O34" t="s">
        <v>66</v>
      </c>
    </row>
    <row r="35" spans="2:15" ht="13.5">
      <c r="B35">
        <v>1952</v>
      </c>
      <c r="M35">
        <v>53</v>
      </c>
      <c r="N35">
        <f t="shared" si="0"/>
        <v>1955</v>
      </c>
      <c r="O35" t="s">
        <v>66</v>
      </c>
    </row>
    <row r="36" spans="2:15" ht="13.5">
      <c r="B36">
        <v>1953</v>
      </c>
      <c r="M36">
        <v>54</v>
      </c>
      <c r="N36">
        <f t="shared" si="0"/>
        <v>1954</v>
      </c>
      <c r="O36" t="s">
        <v>66</v>
      </c>
    </row>
    <row r="37" spans="2:15" ht="13.5">
      <c r="B37">
        <v>1954</v>
      </c>
      <c r="M37">
        <v>55</v>
      </c>
      <c r="N37">
        <f t="shared" si="0"/>
        <v>1953</v>
      </c>
      <c r="O37" t="s">
        <v>67</v>
      </c>
    </row>
    <row r="38" spans="2:15" ht="13.5">
      <c r="B38">
        <v>1955</v>
      </c>
      <c r="M38">
        <v>56</v>
      </c>
      <c r="N38">
        <f t="shared" si="0"/>
        <v>1952</v>
      </c>
      <c r="O38" t="s">
        <v>67</v>
      </c>
    </row>
    <row r="39" spans="2:15" ht="13.5">
      <c r="B39">
        <v>1956</v>
      </c>
      <c r="M39">
        <v>57</v>
      </c>
      <c r="N39">
        <f t="shared" si="0"/>
        <v>1951</v>
      </c>
      <c r="O39" t="s">
        <v>67</v>
      </c>
    </row>
    <row r="40" spans="2:15" ht="13.5">
      <c r="B40">
        <v>1957</v>
      </c>
      <c r="M40">
        <v>58</v>
      </c>
      <c r="N40">
        <f t="shared" si="0"/>
        <v>1950</v>
      </c>
      <c r="O40" t="s">
        <v>67</v>
      </c>
    </row>
    <row r="41" spans="2:15" ht="13.5">
      <c r="B41">
        <v>1958</v>
      </c>
      <c r="M41">
        <v>59</v>
      </c>
      <c r="N41">
        <f t="shared" si="0"/>
        <v>1949</v>
      </c>
      <c r="O41" t="s">
        <v>67</v>
      </c>
    </row>
    <row r="42" spans="2:15" ht="13.5">
      <c r="B42">
        <v>1959</v>
      </c>
      <c r="M42">
        <v>60</v>
      </c>
      <c r="N42">
        <f t="shared" si="0"/>
        <v>1948</v>
      </c>
      <c r="O42" t="s">
        <v>68</v>
      </c>
    </row>
    <row r="43" spans="2:15" ht="13.5">
      <c r="B43">
        <v>1960</v>
      </c>
      <c r="M43">
        <v>61</v>
      </c>
      <c r="N43">
        <f t="shared" si="0"/>
        <v>1947</v>
      </c>
      <c r="O43" t="s">
        <v>68</v>
      </c>
    </row>
    <row r="44" spans="2:15" ht="13.5">
      <c r="B44">
        <v>1961</v>
      </c>
      <c r="M44">
        <v>62</v>
      </c>
      <c r="N44">
        <f t="shared" si="0"/>
        <v>1946</v>
      </c>
      <c r="O44" t="s">
        <v>68</v>
      </c>
    </row>
    <row r="45" spans="2:15" ht="13.5">
      <c r="B45">
        <v>1962</v>
      </c>
      <c r="M45">
        <v>63</v>
      </c>
      <c r="N45">
        <f t="shared" si="0"/>
        <v>1945</v>
      </c>
      <c r="O45" t="s">
        <v>68</v>
      </c>
    </row>
    <row r="46" spans="2:15" ht="13.5">
      <c r="B46">
        <v>1963</v>
      </c>
      <c r="M46">
        <v>64</v>
      </c>
      <c r="N46">
        <f t="shared" si="0"/>
        <v>1944</v>
      </c>
      <c r="O46" t="s">
        <v>68</v>
      </c>
    </row>
    <row r="47" spans="2:15" ht="13.5">
      <c r="B47">
        <v>1964</v>
      </c>
      <c r="M47">
        <v>65</v>
      </c>
      <c r="N47">
        <f t="shared" si="0"/>
        <v>1943</v>
      </c>
      <c r="O47" t="s">
        <v>69</v>
      </c>
    </row>
    <row r="48" spans="2:15" ht="13.5">
      <c r="B48">
        <v>1965</v>
      </c>
      <c r="M48">
        <v>66</v>
      </c>
      <c r="N48">
        <f t="shared" si="0"/>
        <v>1942</v>
      </c>
      <c r="O48" t="s">
        <v>69</v>
      </c>
    </row>
    <row r="49" spans="2:15" ht="13.5">
      <c r="B49">
        <v>1966</v>
      </c>
      <c r="M49">
        <v>67</v>
      </c>
      <c r="N49">
        <f t="shared" si="0"/>
        <v>1941</v>
      </c>
      <c r="O49" t="s">
        <v>70</v>
      </c>
    </row>
    <row r="50" spans="2:15" ht="13.5">
      <c r="B50">
        <v>1967</v>
      </c>
      <c r="M50">
        <v>68</v>
      </c>
      <c r="N50">
        <f t="shared" si="0"/>
        <v>1940</v>
      </c>
      <c r="O50" t="s">
        <v>70</v>
      </c>
    </row>
    <row r="51" spans="2:15" ht="13.5">
      <c r="B51">
        <v>1968</v>
      </c>
      <c r="M51">
        <v>69</v>
      </c>
      <c r="N51">
        <f t="shared" si="0"/>
        <v>1939</v>
      </c>
      <c r="O51" t="s">
        <v>70</v>
      </c>
    </row>
    <row r="52" spans="2:15" ht="13.5">
      <c r="B52">
        <v>1969</v>
      </c>
      <c r="M52">
        <v>70</v>
      </c>
      <c r="N52">
        <f t="shared" si="0"/>
        <v>1938</v>
      </c>
      <c r="O52" t="s">
        <v>71</v>
      </c>
    </row>
    <row r="53" spans="2:15" ht="13.5">
      <c r="B53">
        <v>1970</v>
      </c>
      <c r="M53">
        <v>71</v>
      </c>
      <c r="N53">
        <f t="shared" si="0"/>
        <v>1937</v>
      </c>
      <c r="O53" t="s">
        <v>71</v>
      </c>
    </row>
    <row r="54" spans="2:15" ht="13.5">
      <c r="B54">
        <v>1971</v>
      </c>
      <c r="M54">
        <v>72</v>
      </c>
      <c r="N54">
        <f t="shared" si="0"/>
        <v>1936</v>
      </c>
      <c r="O54" t="s">
        <v>71</v>
      </c>
    </row>
    <row r="55" spans="2:15" ht="13.5">
      <c r="B55">
        <v>1972</v>
      </c>
      <c r="M55">
        <v>73</v>
      </c>
      <c r="N55">
        <f t="shared" si="0"/>
        <v>1935</v>
      </c>
      <c r="O55" t="s">
        <v>71</v>
      </c>
    </row>
    <row r="56" spans="2:15" ht="13.5">
      <c r="B56">
        <v>1973</v>
      </c>
      <c r="M56">
        <v>74</v>
      </c>
      <c r="N56">
        <f t="shared" si="0"/>
        <v>1934</v>
      </c>
      <c r="O56" t="s">
        <v>71</v>
      </c>
    </row>
    <row r="57" spans="2:15" ht="13.5">
      <c r="B57">
        <v>1974</v>
      </c>
      <c r="M57">
        <v>75</v>
      </c>
      <c r="N57">
        <f t="shared" si="0"/>
        <v>1933</v>
      </c>
      <c r="O57" t="s">
        <v>72</v>
      </c>
    </row>
    <row r="58" spans="2:15" ht="13.5">
      <c r="B58">
        <v>1975</v>
      </c>
      <c r="M58">
        <v>76</v>
      </c>
      <c r="N58">
        <f t="shared" si="0"/>
        <v>1932</v>
      </c>
      <c r="O58" t="s">
        <v>72</v>
      </c>
    </row>
    <row r="59" spans="2:15" ht="13.5">
      <c r="B59">
        <v>1976</v>
      </c>
      <c r="M59">
        <v>77</v>
      </c>
      <c r="N59">
        <f t="shared" si="0"/>
        <v>1931</v>
      </c>
      <c r="O59" t="s">
        <v>72</v>
      </c>
    </row>
    <row r="60" spans="2:15" ht="13.5">
      <c r="B60">
        <v>1977</v>
      </c>
      <c r="M60">
        <v>78</v>
      </c>
      <c r="N60">
        <f t="shared" si="0"/>
        <v>1930</v>
      </c>
      <c r="O60" t="s">
        <v>72</v>
      </c>
    </row>
    <row r="61" spans="2:15" ht="13.5">
      <c r="B61">
        <v>1978</v>
      </c>
      <c r="M61">
        <v>79</v>
      </c>
      <c r="N61">
        <f t="shared" si="0"/>
        <v>1929</v>
      </c>
      <c r="O61" t="s">
        <v>72</v>
      </c>
    </row>
    <row r="62" spans="2:15" ht="13.5">
      <c r="B62">
        <v>1979</v>
      </c>
      <c r="M62">
        <v>80</v>
      </c>
      <c r="N62">
        <f t="shared" si="0"/>
        <v>1928</v>
      </c>
      <c r="O62" t="s">
        <v>73</v>
      </c>
    </row>
    <row r="63" spans="2:15" ht="13.5">
      <c r="B63">
        <v>1980</v>
      </c>
      <c r="M63">
        <v>81</v>
      </c>
      <c r="N63">
        <f t="shared" si="0"/>
        <v>1927</v>
      </c>
      <c r="O63" t="s">
        <v>73</v>
      </c>
    </row>
    <row r="64" spans="2:15" ht="13.5">
      <c r="B64">
        <v>1981</v>
      </c>
      <c r="M64">
        <v>82</v>
      </c>
      <c r="N64">
        <f t="shared" si="0"/>
        <v>1926</v>
      </c>
      <c r="O64" t="s">
        <v>73</v>
      </c>
    </row>
    <row r="65" spans="13:15" ht="13.5">
      <c r="M65">
        <v>83</v>
      </c>
      <c r="N65">
        <f t="shared" si="0"/>
        <v>1925</v>
      </c>
      <c r="O65" t="s">
        <v>74</v>
      </c>
    </row>
    <row r="66" spans="13:15" ht="13.5">
      <c r="M66">
        <v>84</v>
      </c>
      <c r="N66">
        <f t="shared" si="0"/>
        <v>1924</v>
      </c>
      <c r="O66" t="s">
        <v>74</v>
      </c>
    </row>
    <row r="67" spans="13:15" ht="13.5">
      <c r="M67">
        <v>85</v>
      </c>
      <c r="N67">
        <f t="shared" si="0"/>
        <v>1923</v>
      </c>
      <c r="O67" t="s">
        <v>74</v>
      </c>
    </row>
    <row r="68" spans="13:15" ht="13.5">
      <c r="M68">
        <v>86</v>
      </c>
      <c r="N68">
        <f>2008-M68</f>
        <v>1922</v>
      </c>
      <c r="O68" t="s">
        <v>74</v>
      </c>
    </row>
    <row r="69" spans="13:15" ht="13.5">
      <c r="M69">
        <v>87</v>
      </c>
      <c r="N69">
        <f>2008-M69</f>
        <v>1921</v>
      </c>
      <c r="O69" t="s">
        <v>74</v>
      </c>
    </row>
    <row r="70" spans="13:15" ht="13.5">
      <c r="M70">
        <v>88</v>
      </c>
      <c r="N70">
        <f>2008-M70</f>
        <v>1920</v>
      </c>
      <c r="O70" t="s">
        <v>74</v>
      </c>
    </row>
    <row r="71" spans="13:15" ht="13.5">
      <c r="M71">
        <v>89</v>
      </c>
      <c r="N71">
        <f>2008-M71</f>
        <v>1919</v>
      </c>
      <c r="O71" t="s">
        <v>74</v>
      </c>
    </row>
    <row r="72" spans="13:15" ht="13.5">
      <c r="M72">
        <v>90</v>
      </c>
      <c r="N72">
        <f>2008-M72</f>
        <v>1918</v>
      </c>
      <c r="O72" t="s">
        <v>75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Hazama</dc:creator>
  <cp:keywords/>
  <dc:description/>
  <cp:lastModifiedBy>Hiroyuki Hazam</cp:lastModifiedBy>
  <cp:lastPrinted>2008-02-28T22:26:18Z</cp:lastPrinted>
  <dcterms:created xsi:type="dcterms:W3CDTF">2008-02-01T22:01:52Z</dcterms:created>
  <dcterms:modified xsi:type="dcterms:W3CDTF">2008-03-24T00:58:45Z</dcterms:modified>
  <cp:category/>
  <cp:version/>
  <cp:contentType/>
  <cp:contentStatus/>
</cp:coreProperties>
</file>